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20" yWindow="225" windowWidth="9150" windowHeight="4935" tabRatio="916"/>
  </bookViews>
  <sheets>
    <sheet name="3 cal " sheetId="39265" r:id="rId1"/>
    <sheet name="4 PE acreditado f" sheetId="39307" r:id="rId2"/>
    <sheet name="5 pos" sheetId="39252" r:id="rId3"/>
    <sheet name="7 poscal" sheetId="39254" r:id="rId4"/>
    <sheet name="8 intra" sheetId="39255" r:id="rId5"/>
    <sheet name="21 Pri Ing por Fac" sheetId="39279" r:id="rId6"/>
    <sheet name="22 Mat to Fac y Car" sheetId="39280" r:id="rId7"/>
    <sheet name="26 Ind titulacion (2)" sheetId="39282" r:id="rId8"/>
    <sheet name="27 titulacion por cohorte" sheetId="39299" r:id="rId9"/>
    <sheet name="28 Eficiencia Tec y Licenc UAEM" sheetId="39300" r:id="rId10"/>
    <sheet name="30 Indice Desercion" sheetId="39283" r:id="rId11"/>
    <sheet name="32 matricula posgrado pe" sheetId="39285" r:id="rId12"/>
    <sheet name="33 Mat posgrado EA" sheetId="39286" r:id="rId13"/>
    <sheet name="34 EA cal" sheetId="39310" r:id="rId14"/>
    <sheet name="35 Egresa-Graduados posg" sheetId="39287" r:id="rId15"/>
    <sheet name="49 tut" sheetId="39258" r:id="rId16"/>
    <sheet name="51 Bib" sheetId="39259" r:id="rId17"/>
    <sheet name="52 aceele " sheetId="39262" r:id="rId18"/>
    <sheet name="53 inf" sheetId="39257" r:id="rId19"/>
  </sheets>
  <definedNames>
    <definedName name="_xlnm._FilterDatabase" localSheetId="5" hidden="1">'21 Pri Ing por Fac'!$A$3:$S$209</definedName>
    <definedName name="_xlnm._FilterDatabase" localSheetId="6" hidden="1">'22 Mat to Fac y Car'!$A$3:$V$209</definedName>
    <definedName name="_xlnm._FilterDatabase" localSheetId="7" hidden="1">'26 Ind titulacion (2)'!$A$3:$A$181</definedName>
    <definedName name="_xlnm._FilterDatabase" localSheetId="0" hidden="1">'3 cal '!$A$3:$G$143</definedName>
    <definedName name="_xlnm._FilterDatabase" localSheetId="11" hidden="1">'32 matricula posgrado pe'!$A$3:$N$135</definedName>
    <definedName name="_xlnm._FilterDatabase" localSheetId="12" hidden="1">'33 Mat posgrado EA'!$A$3:$L$39</definedName>
    <definedName name="_xlnm._FilterDatabase" localSheetId="14" hidden="1">'35 Egresa-Graduados posg'!$A$3:$I$120</definedName>
    <definedName name="_xlnm._FilterDatabase" localSheetId="1" hidden="1">'4 PE acreditado f'!$A$3:$K$161</definedName>
    <definedName name="_xlnm._FilterDatabase" localSheetId="2" hidden="1">'5 pos'!$A$3:$J$170</definedName>
    <definedName name="aA" localSheetId="7">#REF!</definedName>
    <definedName name="aA" localSheetId="8">#REF!</definedName>
    <definedName name="aA" localSheetId="9">#REF!</definedName>
    <definedName name="aA" localSheetId="0">#REF!</definedName>
    <definedName name="aA" localSheetId="10">#REF!</definedName>
    <definedName name="aA" localSheetId="13">#REF!</definedName>
    <definedName name="aA" localSheetId="1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>#REF!</definedName>
    <definedName name="AMARASA" localSheetId="7">#REF!</definedName>
    <definedName name="AMARASA" localSheetId="8">#REF!</definedName>
    <definedName name="AMARASA" localSheetId="9">#REF!</definedName>
    <definedName name="AMARASA" localSheetId="0">#REF!</definedName>
    <definedName name="AMARASA" localSheetId="10">#REF!</definedName>
    <definedName name="AMARASA" localSheetId="13">#REF!</definedName>
    <definedName name="AMARASA" localSheetId="1">#REF!</definedName>
    <definedName name="AMARASA" localSheetId="15">#REF!</definedName>
    <definedName name="AMARASA" localSheetId="16">#REF!</definedName>
    <definedName name="AMARASA" localSheetId="17">#REF!</definedName>
    <definedName name="AMARASA" localSheetId="18">#REF!</definedName>
    <definedName name="AMARASA">#REF!</definedName>
    <definedName name="Años_préstamo" localSheetId="7">#REF!</definedName>
    <definedName name="Años_préstamo" localSheetId="0">#REF!</definedName>
    <definedName name="Años_préstamo" localSheetId="10">#REF!</definedName>
    <definedName name="Años_préstamo" localSheetId="13">#REF!</definedName>
    <definedName name="Años_préstamo" localSheetId="1">#REF!</definedName>
    <definedName name="Años_préstamo" localSheetId="15">#REF!</definedName>
    <definedName name="Años_préstamo" localSheetId="16">#REF!</definedName>
    <definedName name="Años_préstamo" localSheetId="17">#REF!</definedName>
    <definedName name="Años_préstamo" localSheetId="18">#REF!</definedName>
    <definedName name="Años_préstamo">#REF!</definedName>
    <definedName name="_xlnm.Print_Area" localSheetId="5">'21 Pri Ing por Fac'!$A$1:$S$216</definedName>
    <definedName name="_xlnm.Print_Area" localSheetId="6">'22 Mat to Fac y Car'!$A$1:$V$225</definedName>
    <definedName name="_xlnm.Print_Area" localSheetId="7">'26 Ind titulacion (2)'!$A$1:$D$193</definedName>
    <definedName name="_xlnm.Print_Area" localSheetId="8">'27 titulacion por cohorte'!$A$1:$M$175</definedName>
    <definedName name="_xlnm.Print_Area" localSheetId="9">'28 Eficiencia Tec y Licenc UAEM'!$A$1:$R$185</definedName>
    <definedName name="_xlnm.Print_Area" localSheetId="0">'3 cal '!$A$1:$G$180</definedName>
    <definedName name="_xlnm.Print_Area" localSheetId="10">'30 Indice Desercion'!$A$1:$P$181</definedName>
    <definedName name="_xlnm.Print_Area" localSheetId="11">'32 matricula posgrado pe'!$A$1:$N$139</definedName>
    <definedName name="_xlnm.Print_Area" localSheetId="12">'33 Mat posgrado EA'!$A$1:$M$43</definedName>
    <definedName name="_xlnm.Print_Area" localSheetId="13">'34 EA cal'!$A$1:$D$93</definedName>
    <definedName name="_xlnm.Print_Area" localSheetId="14">'35 Egresa-Graduados posg'!$A$1:$J$124</definedName>
    <definedName name="_xlnm.Print_Area" localSheetId="1">'4 PE acreditado f'!$A$1:$K$235</definedName>
    <definedName name="_xlnm.Print_Area" localSheetId="15">'49 tut'!$A$1:$K$57</definedName>
    <definedName name="_xlnm.Print_Area" localSheetId="2">'5 pos'!$A$1:$C$182</definedName>
    <definedName name="_xlnm.Print_Area" localSheetId="16">'51 Bib'!$A$1:$F$96</definedName>
    <definedName name="_xlnm.Print_Area" localSheetId="17">'52 aceele '!$A$1:$C$76</definedName>
    <definedName name="_xlnm.Print_Area" localSheetId="18">'53 inf'!$A$1:$L$72</definedName>
    <definedName name="_xlnm.Print_Area" localSheetId="3">'7 poscal'!$A$1:$F$98</definedName>
    <definedName name="_xlnm.Print_Area" localSheetId="4">'8 intra'!$A$1:$B$115</definedName>
    <definedName name="asasa" localSheetId="7">#REF!</definedName>
    <definedName name="asasa" localSheetId="8">#REF!</definedName>
    <definedName name="asasa" localSheetId="9">#REF!</definedName>
    <definedName name="asasa" localSheetId="0">#REF!</definedName>
    <definedName name="asasa" localSheetId="10">#REF!</definedName>
    <definedName name="asasa" localSheetId="11">#REF!</definedName>
    <definedName name="asasa" localSheetId="13">#REF!</definedName>
    <definedName name="asasa" localSheetId="14">#REF!</definedName>
    <definedName name="asasa" localSheetId="1">#REF!</definedName>
    <definedName name="asasa" localSheetId="15">#REF!</definedName>
    <definedName name="asasa" localSheetId="16">#REF!</definedName>
    <definedName name="asasa" localSheetId="17">#REF!</definedName>
    <definedName name="asasa" localSheetId="18">#REF!</definedName>
    <definedName name="asasa">#REF!</definedName>
    <definedName name="asdasa" localSheetId="7">#REF!</definedName>
    <definedName name="asdasa" localSheetId="8">#REF!</definedName>
    <definedName name="asdasa" localSheetId="9">#REF!</definedName>
    <definedName name="asdasa" localSheetId="0">#REF!</definedName>
    <definedName name="asdasa" localSheetId="10">#REF!</definedName>
    <definedName name="asdasa" localSheetId="11">#REF!</definedName>
    <definedName name="asdasa" localSheetId="13">#REF!</definedName>
    <definedName name="asdasa" localSheetId="14">#REF!</definedName>
    <definedName name="asdasa" localSheetId="1">#REF!</definedName>
    <definedName name="asdasa" localSheetId="15">#REF!</definedName>
    <definedName name="asdasa" localSheetId="16">#REF!</definedName>
    <definedName name="asdasa" localSheetId="17">#REF!</definedName>
    <definedName name="asdasa" localSheetId="18">#REF!</definedName>
    <definedName name="asdasa">#REF!</definedName>
    <definedName name="asdsa" localSheetId="7">#REF!</definedName>
    <definedName name="asdsa" localSheetId="8">#REF!</definedName>
    <definedName name="asdsa" localSheetId="9">#REF!</definedName>
    <definedName name="asdsa" localSheetId="0">#REF!</definedName>
    <definedName name="asdsa" localSheetId="10">#REF!</definedName>
    <definedName name="asdsa" localSheetId="11">#REF!</definedName>
    <definedName name="asdsa" localSheetId="13">#REF!</definedName>
    <definedName name="asdsa" localSheetId="14">#REF!</definedName>
    <definedName name="asdsa" localSheetId="1">#REF!</definedName>
    <definedName name="asdsa" localSheetId="15">#REF!</definedName>
    <definedName name="asdsa" localSheetId="16">#REF!</definedName>
    <definedName name="asdsa" localSheetId="17">#REF!</definedName>
    <definedName name="asdsa" localSheetId="18">#REF!</definedName>
    <definedName name="asdsa">#REF!</definedName>
    <definedName name="asdsa1" localSheetId="0">#REF!</definedName>
    <definedName name="asdsa1" localSheetId="15">#REF!</definedName>
    <definedName name="asdsa1" localSheetId="16">#REF!</definedName>
    <definedName name="asdsa1" localSheetId="17">#REF!</definedName>
    <definedName name="asdsa1">#REF!</definedName>
    <definedName name="_xlnm.Database" localSheetId="7">#REF!</definedName>
    <definedName name="_xlnm.Database" localSheetId="0">#REF!</definedName>
    <definedName name="_xlnm.Database" localSheetId="10">#REF!</definedName>
    <definedName name="_xlnm.Database" localSheetId="13">#REF!</definedName>
    <definedName name="_xlnm.Database" localSheetId="1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>#REF!</definedName>
    <definedName name="c_canalizacion" localSheetId="7">#REF!</definedName>
    <definedName name="c_canalizacion" localSheetId="8">#REF!</definedName>
    <definedName name="c_canalizacion" localSheetId="9">#REF!</definedName>
    <definedName name="c_canalizacion" localSheetId="0">#REF!</definedName>
    <definedName name="c_canalizacion" localSheetId="10">#REF!</definedName>
    <definedName name="c_canalizacion" localSheetId="11">#REF!</definedName>
    <definedName name="c_canalizacion" localSheetId="13">#REF!</definedName>
    <definedName name="c_canalizacion" localSheetId="14">#REF!</definedName>
    <definedName name="c_canalizacion" localSheetId="1">#REF!</definedName>
    <definedName name="c_canalizacion" localSheetId="15">#REF!</definedName>
    <definedName name="c_canalizacion" localSheetId="16">#REF!</definedName>
    <definedName name="c_canalizacion" localSheetId="17">#REF!</definedName>
    <definedName name="c_canalizacion" localSheetId="18">#REF!</definedName>
    <definedName name="c_canalizacion" localSheetId="3">#REF!</definedName>
    <definedName name="c_canalizacion">#REF!</definedName>
    <definedName name="c_canalizacion_3" localSheetId="7">#REF!</definedName>
    <definedName name="c_canalizacion_3" localSheetId="8">#REF!</definedName>
    <definedName name="c_canalizacion_3" localSheetId="9">#REF!</definedName>
    <definedName name="c_canalizacion_3" localSheetId="0">#REF!</definedName>
    <definedName name="c_canalizacion_3" localSheetId="10">#REF!</definedName>
    <definedName name="c_canalizacion_3" localSheetId="11">#REF!</definedName>
    <definedName name="c_canalizacion_3" localSheetId="13">#REF!</definedName>
    <definedName name="c_canalizacion_3" localSheetId="14">#REF!</definedName>
    <definedName name="c_canalizacion_3" localSheetId="1">#REF!</definedName>
    <definedName name="c_canalizacion_3" localSheetId="15">#REF!</definedName>
    <definedName name="c_canalizacion_3" localSheetId="16">#REF!</definedName>
    <definedName name="c_canalizacion_3" localSheetId="17">#REF!</definedName>
    <definedName name="c_canalizacion_3" localSheetId="18">#REF!</definedName>
    <definedName name="c_canalizacion_3">#REF!</definedName>
    <definedName name="c_canalizacion_4" localSheetId="7">#REF!</definedName>
    <definedName name="c_canalizacion_4" localSheetId="8">#REF!</definedName>
    <definedName name="c_canalizacion_4" localSheetId="9">#REF!</definedName>
    <definedName name="c_canalizacion_4" localSheetId="0">#REF!</definedName>
    <definedName name="c_canalizacion_4" localSheetId="10">#REF!</definedName>
    <definedName name="c_canalizacion_4" localSheetId="11">#REF!</definedName>
    <definedName name="c_canalizacion_4" localSheetId="13">#REF!</definedName>
    <definedName name="c_canalizacion_4" localSheetId="14">#REF!</definedName>
    <definedName name="c_canalizacion_4" localSheetId="1">#REF!</definedName>
    <definedName name="c_canalizacion_4" localSheetId="15">#REF!</definedName>
    <definedName name="c_canalizacion_4" localSheetId="16">#REF!</definedName>
    <definedName name="c_canalizacion_4" localSheetId="17">#REF!</definedName>
    <definedName name="c_canalizacion_4" localSheetId="18">#REF!</definedName>
    <definedName name="c_canalizacion_4">#REF!</definedName>
    <definedName name="c_canalizacion_5" localSheetId="7">#REF!</definedName>
    <definedName name="c_canalizacion_5" localSheetId="8">#REF!</definedName>
    <definedName name="c_canalizacion_5" localSheetId="9">#REF!</definedName>
    <definedName name="c_canalizacion_5" localSheetId="0">#REF!</definedName>
    <definedName name="c_canalizacion_5" localSheetId="10">#REF!</definedName>
    <definedName name="c_canalizacion_5" localSheetId="11">#REF!</definedName>
    <definedName name="c_canalizacion_5" localSheetId="13">#REF!</definedName>
    <definedName name="c_canalizacion_5" localSheetId="14">#REF!</definedName>
    <definedName name="c_canalizacion_5" localSheetId="1">#REF!</definedName>
    <definedName name="c_canalizacion_5" localSheetId="15">#REF!</definedName>
    <definedName name="c_canalizacion_5" localSheetId="16">#REF!</definedName>
    <definedName name="c_canalizacion_5" localSheetId="17">#REF!</definedName>
    <definedName name="c_canalizacion_5" localSheetId="18">#REF!</definedName>
    <definedName name="c_canalizacion_5">#REF!</definedName>
    <definedName name="c_canalizacion1" localSheetId="0">#REF!</definedName>
    <definedName name="c_canalizacion1" localSheetId="15">#REF!</definedName>
    <definedName name="c_canalizacion1" localSheetId="16">#REF!</definedName>
    <definedName name="c_canalizacion1" localSheetId="17">#REF!</definedName>
    <definedName name="c_canalizacion1">#REF!</definedName>
    <definedName name="c_emprendedores_prospecto_NOUN1" localSheetId="0">#REF!</definedName>
    <definedName name="c_emprendedores_prospecto_NOUN1" localSheetId="15">#REF!</definedName>
    <definedName name="c_emprendedores_prospecto_NOUN1" localSheetId="16">#REF!</definedName>
    <definedName name="c_emprendedores_prospecto_NOUN1" localSheetId="17">#REF!</definedName>
    <definedName name="c_emprendedores_prospecto_NOUN1">#REF!</definedName>
    <definedName name="c_emprendedores_prospecto_NOUNI" localSheetId="7">#REF!</definedName>
    <definedName name="c_emprendedores_prospecto_NOUNI" localSheetId="8">#REF!</definedName>
    <definedName name="c_emprendedores_prospecto_NOUNI" localSheetId="9">#REF!</definedName>
    <definedName name="c_emprendedores_prospecto_NOUNI" localSheetId="0">#REF!</definedName>
    <definedName name="c_emprendedores_prospecto_NOUNI" localSheetId="10">#REF!</definedName>
    <definedName name="c_emprendedores_prospecto_NOUNI" localSheetId="11">#REF!</definedName>
    <definedName name="c_emprendedores_prospecto_NOUNI" localSheetId="13">#REF!</definedName>
    <definedName name="c_emprendedores_prospecto_NOUNI" localSheetId="14">#REF!</definedName>
    <definedName name="c_emprendedores_prospecto_NOUNI" localSheetId="1">#REF!</definedName>
    <definedName name="c_emprendedores_prospecto_NOUNI" localSheetId="15">#REF!</definedName>
    <definedName name="c_emprendedores_prospecto_NOUNI" localSheetId="16">#REF!</definedName>
    <definedName name="c_emprendedores_prospecto_NOUNI" localSheetId="17">#REF!</definedName>
    <definedName name="c_emprendedores_prospecto_NOUNI" localSheetId="18">#REF!</definedName>
    <definedName name="c_emprendedores_prospecto_NOUNI" localSheetId="3">#REF!</definedName>
    <definedName name="c_emprendedores_prospecto_NOUNI">#REF!</definedName>
    <definedName name="c_emprendedores_prospecto_NOUNI_3" localSheetId="7">#REF!</definedName>
    <definedName name="c_emprendedores_prospecto_NOUNI_3" localSheetId="8">#REF!</definedName>
    <definedName name="c_emprendedores_prospecto_NOUNI_3" localSheetId="9">#REF!</definedName>
    <definedName name="c_emprendedores_prospecto_NOUNI_3" localSheetId="0">#REF!</definedName>
    <definedName name="c_emprendedores_prospecto_NOUNI_3" localSheetId="10">#REF!</definedName>
    <definedName name="c_emprendedores_prospecto_NOUNI_3" localSheetId="11">#REF!</definedName>
    <definedName name="c_emprendedores_prospecto_NOUNI_3" localSheetId="13">#REF!</definedName>
    <definedName name="c_emprendedores_prospecto_NOUNI_3" localSheetId="14">#REF!</definedName>
    <definedName name="c_emprendedores_prospecto_NOUNI_3" localSheetId="1">#REF!</definedName>
    <definedName name="c_emprendedores_prospecto_NOUNI_3" localSheetId="15">#REF!</definedName>
    <definedName name="c_emprendedores_prospecto_NOUNI_3" localSheetId="16">#REF!</definedName>
    <definedName name="c_emprendedores_prospecto_NOUNI_3" localSheetId="17">#REF!</definedName>
    <definedName name="c_emprendedores_prospecto_NOUNI_3" localSheetId="18">#REF!</definedName>
    <definedName name="c_emprendedores_prospecto_NOUNI_3">#REF!</definedName>
    <definedName name="c_emprendedores_prospecto_NOUNI_4" localSheetId="7">#REF!</definedName>
    <definedName name="c_emprendedores_prospecto_NOUNI_4" localSheetId="8">#REF!</definedName>
    <definedName name="c_emprendedores_prospecto_NOUNI_4" localSheetId="9">#REF!</definedName>
    <definedName name="c_emprendedores_prospecto_NOUNI_4" localSheetId="0">#REF!</definedName>
    <definedName name="c_emprendedores_prospecto_NOUNI_4" localSheetId="10">#REF!</definedName>
    <definedName name="c_emprendedores_prospecto_NOUNI_4" localSheetId="11">#REF!</definedName>
    <definedName name="c_emprendedores_prospecto_NOUNI_4" localSheetId="13">#REF!</definedName>
    <definedName name="c_emprendedores_prospecto_NOUNI_4" localSheetId="14">#REF!</definedName>
    <definedName name="c_emprendedores_prospecto_NOUNI_4" localSheetId="1">#REF!</definedName>
    <definedName name="c_emprendedores_prospecto_NOUNI_4" localSheetId="15">#REF!</definedName>
    <definedName name="c_emprendedores_prospecto_NOUNI_4" localSheetId="16">#REF!</definedName>
    <definedName name="c_emprendedores_prospecto_NOUNI_4" localSheetId="17">#REF!</definedName>
    <definedName name="c_emprendedores_prospecto_NOUNI_4" localSheetId="18">#REF!</definedName>
    <definedName name="c_emprendedores_prospecto_NOUNI_4">#REF!</definedName>
    <definedName name="c_emprendedores_prospecto_NOUNI_5" localSheetId="7">#REF!</definedName>
    <definedName name="c_emprendedores_prospecto_NOUNI_5" localSheetId="8">#REF!</definedName>
    <definedName name="c_emprendedores_prospecto_NOUNI_5" localSheetId="9">#REF!</definedName>
    <definedName name="c_emprendedores_prospecto_NOUNI_5" localSheetId="0">#REF!</definedName>
    <definedName name="c_emprendedores_prospecto_NOUNI_5" localSheetId="10">#REF!</definedName>
    <definedName name="c_emprendedores_prospecto_NOUNI_5" localSheetId="11">#REF!</definedName>
    <definedName name="c_emprendedores_prospecto_NOUNI_5" localSheetId="13">#REF!</definedName>
    <definedName name="c_emprendedores_prospecto_NOUNI_5" localSheetId="14">#REF!</definedName>
    <definedName name="c_emprendedores_prospecto_NOUNI_5" localSheetId="1">#REF!</definedName>
    <definedName name="c_emprendedores_prospecto_NOUNI_5" localSheetId="15">#REF!</definedName>
    <definedName name="c_emprendedores_prospecto_NOUNI_5" localSheetId="16">#REF!</definedName>
    <definedName name="c_emprendedores_prospecto_NOUNI_5" localSheetId="17">#REF!</definedName>
    <definedName name="c_emprendedores_prospecto_NOUNI_5" localSheetId="18">#REF!</definedName>
    <definedName name="c_emprendedores_prospecto_NOUNI_5">#REF!</definedName>
    <definedName name="c_emprendedores_prospecto_UNI" localSheetId="7">#REF!</definedName>
    <definedName name="c_emprendedores_prospecto_UNI" localSheetId="8">#REF!</definedName>
    <definedName name="c_emprendedores_prospecto_UNI" localSheetId="9">#REF!</definedName>
    <definedName name="c_emprendedores_prospecto_UNI" localSheetId="0">#REF!</definedName>
    <definedName name="c_emprendedores_prospecto_UNI" localSheetId="10">#REF!</definedName>
    <definedName name="c_emprendedores_prospecto_UNI" localSheetId="11">#REF!</definedName>
    <definedName name="c_emprendedores_prospecto_UNI" localSheetId="13">#REF!</definedName>
    <definedName name="c_emprendedores_prospecto_UNI" localSheetId="14">#REF!</definedName>
    <definedName name="c_emprendedores_prospecto_UNI" localSheetId="1">#REF!</definedName>
    <definedName name="c_emprendedores_prospecto_UNI" localSheetId="15">#REF!</definedName>
    <definedName name="c_emprendedores_prospecto_UNI" localSheetId="16">#REF!</definedName>
    <definedName name="c_emprendedores_prospecto_UNI" localSheetId="17">#REF!</definedName>
    <definedName name="c_emprendedores_prospecto_UNI" localSheetId="18">#REF!</definedName>
    <definedName name="c_emprendedores_prospecto_UNI" localSheetId="3">#REF!</definedName>
    <definedName name="c_emprendedores_prospecto_UNI">#REF!</definedName>
    <definedName name="c_emprendedores_prospecto_UNI_3" localSheetId="7">#REF!</definedName>
    <definedName name="c_emprendedores_prospecto_UNI_3" localSheetId="8">#REF!</definedName>
    <definedName name="c_emprendedores_prospecto_UNI_3" localSheetId="9">#REF!</definedName>
    <definedName name="c_emprendedores_prospecto_UNI_3" localSheetId="0">#REF!</definedName>
    <definedName name="c_emprendedores_prospecto_UNI_3" localSheetId="10">#REF!</definedName>
    <definedName name="c_emprendedores_prospecto_UNI_3" localSheetId="11">#REF!</definedName>
    <definedName name="c_emprendedores_prospecto_UNI_3" localSheetId="13">#REF!</definedName>
    <definedName name="c_emprendedores_prospecto_UNI_3" localSheetId="14">#REF!</definedName>
    <definedName name="c_emprendedores_prospecto_UNI_3" localSheetId="1">#REF!</definedName>
    <definedName name="c_emprendedores_prospecto_UNI_3" localSheetId="15">#REF!</definedName>
    <definedName name="c_emprendedores_prospecto_UNI_3" localSheetId="16">#REF!</definedName>
    <definedName name="c_emprendedores_prospecto_UNI_3" localSheetId="17">#REF!</definedName>
    <definedName name="c_emprendedores_prospecto_UNI_3" localSheetId="18">#REF!</definedName>
    <definedName name="c_emprendedores_prospecto_UNI_3">#REF!</definedName>
    <definedName name="c_emprendedores_prospecto_UNI_4" localSheetId="7">#REF!</definedName>
    <definedName name="c_emprendedores_prospecto_UNI_4" localSheetId="8">#REF!</definedName>
    <definedName name="c_emprendedores_prospecto_UNI_4" localSheetId="9">#REF!</definedName>
    <definedName name="c_emprendedores_prospecto_UNI_4" localSheetId="0">#REF!</definedName>
    <definedName name="c_emprendedores_prospecto_UNI_4" localSheetId="10">#REF!</definedName>
    <definedName name="c_emprendedores_prospecto_UNI_4" localSheetId="11">#REF!</definedName>
    <definedName name="c_emprendedores_prospecto_UNI_4" localSheetId="13">#REF!</definedName>
    <definedName name="c_emprendedores_prospecto_UNI_4" localSheetId="14">#REF!</definedName>
    <definedName name="c_emprendedores_prospecto_UNI_4" localSheetId="1">#REF!</definedName>
    <definedName name="c_emprendedores_prospecto_UNI_4" localSheetId="15">#REF!</definedName>
    <definedName name="c_emprendedores_prospecto_UNI_4" localSheetId="16">#REF!</definedName>
    <definedName name="c_emprendedores_prospecto_UNI_4" localSheetId="17">#REF!</definedName>
    <definedName name="c_emprendedores_prospecto_UNI_4" localSheetId="18">#REF!</definedName>
    <definedName name="c_emprendedores_prospecto_UNI_4">#REF!</definedName>
    <definedName name="c_emprendedores_prospecto_UNI_5" localSheetId="7">#REF!</definedName>
    <definedName name="c_emprendedores_prospecto_UNI_5" localSheetId="8">#REF!</definedName>
    <definedName name="c_emprendedores_prospecto_UNI_5" localSheetId="9">#REF!</definedName>
    <definedName name="c_emprendedores_prospecto_UNI_5" localSheetId="0">#REF!</definedName>
    <definedName name="c_emprendedores_prospecto_UNI_5" localSheetId="10">#REF!</definedName>
    <definedName name="c_emprendedores_prospecto_UNI_5" localSheetId="11">#REF!</definedName>
    <definedName name="c_emprendedores_prospecto_UNI_5" localSheetId="13">#REF!</definedName>
    <definedName name="c_emprendedores_prospecto_UNI_5" localSheetId="14">#REF!</definedName>
    <definedName name="c_emprendedores_prospecto_UNI_5" localSheetId="1">#REF!</definedName>
    <definedName name="c_emprendedores_prospecto_UNI_5" localSheetId="15">#REF!</definedName>
    <definedName name="c_emprendedores_prospecto_UNI_5" localSheetId="16">#REF!</definedName>
    <definedName name="c_emprendedores_prospecto_UNI_5" localSheetId="17">#REF!</definedName>
    <definedName name="c_emprendedores_prospecto_UNI_5" localSheetId="18">#REF!</definedName>
    <definedName name="c_emprendedores_prospecto_UNI_5">#REF!</definedName>
    <definedName name="c_emprendedores_prospecto_UNI1" localSheetId="0">#REF!</definedName>
    <definedName name="c_emprendedores_prospecto_UNI1" localSheetId="15">#REF!</definedName>
    <definedName name="c_emprendedores_prospecto_UNI1" localSheetId="16">#REF!</definedName>
    <definedName name="c_emprendedores_prospecto_UNI1" localSheetId="17">#REF!</definedName>
    <definedName name="c_emprendedores_prospecto_UNI1">#REF!</definedName>
    <definedName name="c_empresas_visitadas" localSheetId="7">#REF!</definedName>
    <definedName name="c_empresas_visitadas" localSheetId="8">#REF!</definedName>
    <definedName name="c_empresas_visitadas" localSheetId="9">#REF!</definedName>
    <definedName name="c_empresas_visitadas" localSheetId="0">#REF!</definedName>
    <definedName name="c_empresas_visitadas" localSheetId="10">#REF!</definedName>
    <definedName name="c_empresas_visitadas" localSheetId="11">#REF!</definedName>
    <definedName name="c_empresas_visitadas" localSheetId="13">#REF!</definedName>
    <definedName name="c_empresas_visitadas" localSheetId="14">#REF!</definedName>
    <definedName name="c_empresas_visitadas" localSheetId="1">#REF!</definedName>
    <definedName name="c_empresas_visitadas" localSheetId="15">#REF!</definedName>
    <definedName name="c_empresas_visitadas" localSheetId="16">#REF!</definedName>
    <definedName name="c_empresas_visitadas" localSheetId="17">#REF!</definedName>
    <definedName name="c_empresas_visitadas" localSheetId="18">#REF!</definedName>
    <definedName name="c_empresas_visitadas" localSheetId="3">#REF!</definedName>
    <definedName name="c_empresas_visitadas">#REF!</definedName>
    <definedName name="c_empresas_visitadas_3" localSheetId="7">#REF!</definedName>
    <definedName name="c_empresas_visitadas_3" localSheetId="8">#REF!</definedName>
    <definedName name="c_empresas_visitadas_3" localSheetId="9">#REF!</definedName>
    <definedName name="c_empresas_visitadas_3" localSheetId="0">#REF!</definedName>
    <definedName name="c_empresas_visitadas_3" localSheetId="10">#REF!</definedName>
    <definedName name="c_empresas_visitadas_3" localSheetId="11">#REF!</definedName>
    <definedName name="c_empresas_visitadas_3" localSheetId="13">#REF!</definedName>
    <definedName name="c_empresas_visitadas_3" localSheetId="14">#REF!</definedName>
    <definedName name="c_empresas_visitadas_3" localSheetId="1">#REF!</definedName>
    <definedName name="c_empresas_visitadas_3" localSheetId="15">#REF!</definedName>
    <definedName name="c_empresas_visitadas_3" localSheetId="16">#REF!</definedName>
    <definedName name="c_empresas_visitadas_3" localSheetId="17">#REF!</definedName>
    <definedName name="c_empresas_visitadas_3" localSheetId="18">#REF!</definedName>
    <definedName name="c_empresas_visitadas_3">#REF!</definedName>
    <definedName name="c_empresas_visitadas_4" localSheetId="7">#REF!</definedName>
    <definedName name="c_empresas_visitadas_4" localSheetId="8">#REF!</definedName>
    <definedName name="c_empresas_visitadas_4" localSheetId="9">#REF!</definedName>
    <definedName name="c_empresas_visitadas_4" localSheetId="0">#REF!</definedName>
    <definedName name="c_empresas_visitadas_4" localSheetId="10">#REF!</definedName>
    <definedName name="c_empresas_visitadas_4" localSheetId="11">#REF!</definedName>
    <definedName name="c_empresas_visitadas_4" localSheetId="13">#REF!</definedName>
    <definedName name="c_empresas_visitadas_4" localSheetId="14">#REF!</definedName>
    <definedName name="c_empresas_visitadas_4" localSheetId="1">#REF!</definedName>
    <definedName name="c_empresas_visitadas_4" localSheetId="15">#REF!</definedName>
    <definedName name="c_empresas_visitadas_4" localSheetId="16">#REF!</definedName>
    <definedName name="c_empresas_visitadas_4" localSheetId="17">#REF!</definedName>
    <definedName name="c_empresas_visitadas_4" localSheetId="18">#REF!</definedName>
    <definedName name="c_empresas_visitadas_4">#REF!</definedName>
    <definedName name="c_empresas_visitadas_5" localSheetId="7">#REF!</definedName>
    <definedName name="c_empresas_visitadas_5" localSheetId="8">#REF!</definedName>
    <definedName name="c_empresas_visitadas_5" localSheetId="9">#REF!</definedName>
    <definedName name="c_empresas_visitadas_5" localSheetId="0">#REF!</definedName>
    <definedName name="c_empresas_visitadas_5" localSheetId="10">#REF!</definedName>
    <definedName name="c_empresas_visitadas_5" localSheetId="11">#REF!</definedName>
    <definedName name="c_empresas_visitadas_5" localSheetId="13">#REF!</definedName>
    <definedName name="c_empresas_visitadas_5" localSheetId="14">#REF!</definedName>
    <definedName name="c_empresas_visitadas_5" localSheetId="1">#REF!</definedName>
    <definedName name="c_empresas_visitadas_5" localSheetId="15">#REF!</definedName>
    <definedName name="c_empresas_visitadas_5" localSheetId="16">#REF!</definedName>
    <definedName name="c_empresas_visitadas_5" localSheetId="17">#REF!</definedName>
    <definedName name="c_empresas_visitadas_5" localSheetId="18">#REF!</definedName>
    <definedName name="c_empresas_visitadas_5">#REF!</definedName>
    <definedName name="c_empresas_visitadas1" localSheetId="0">#REF!</definedName>
    <definedName name="c_empresas_visitadas1" localSheetId="15">#REF!</definedName>
    <definedName name="c_empresas_visitadas1" localSheetId="16">#REF!</definedName>
    <definedName name="c_empresas_visitadas1" localSheetId="17">#REF!</definedName>
    <definedName name="c_empresas_visitadas1">#REF!</definedName>
    <definedName name="c_generales" localSheetId="7">#REF!</definedName>
    <definedName name="c_generales" localSheetId="8">#REF!</definedName>
    <definedName name="c_generales" localSheetId="9">#REF!</definedName>
    <definedName name="c_generales" localSheetId="0">#REF!</definedName>
    <definedName name="c_generales" localSheetId="10">#REF!</definedName>
    <definedName name="c_generales" localSheetId="11">#REF!</definedName>
    <definedName name="c_generales" localSheetId="13">#REF!</definedName>
    <definedName name="c_generales" localSheetId="14">#REF!</definedName>
    <definedName name="c_generales" localSheetId="1">#REF!</definedName>
    <definedName name="c_generales" localSheetId="15">#REF!</definedName>
    <definedName name="c_generales" localSheetId="16">#REF!</definedName>
    <definedName name="c_generales" localSheetId="17">#REF!</definedName>
    <definedName name="c_generales" localSheetId="18">#REF!</definedName>
    <definedName name="c_generales" localSheetId="3">#REF!</definedName>
    <definedName name="c_generales">#REF!</definedName>
    <definedName name="c_generales_3" localSheetId="7">#REF!</definedName>
    <definedName name="c_generales_3" localSheetId="8">#REF!</definedName>
    <definedName name="c_generales_3" localSheetId="9">#REF!</definedName>
    <definedName name="c_generales_3" localSheetId="0">#REF!</definedName>
    <definedName name="c_generales_3" localSheetId="10">#REF!</definedName>
    <definedName name="c_generales_3" localSheetId="11">#REF!</definedName>
    <definedName name="c_generales_3" localSheetId="13">#REF!</definedName>
    <definedName name="c_generales_3" localSheetId="14">#REF!</definedName>
    <definedName name="c_generales_3" localSheetId="1">#REF!</definedName>
    <definedName name="c_generales_3" localSheetId="15">#REF!</definedName>
    <definedName name="c_generales_3" localSheetId="16">#REF!</definedName>
    <definedName name="c_generales_3" localSheetId="17">#REF!</definedName>
    <definedName name="c_generales_3" localSheetId="18">#REF!</definedName>
    <definedName name="c_generales_3">#REF!</definedName>
    <definedName name="c_generales_4" localSheetId="7">#REF!</definedName>
    <definedName name="c_generales_4" localSheetId="8">#REF!</definedName>
    <definedName name="c_generales_4" localSheetId="9">#REF!</definedName>
    <definedName name="c_generales_4" localSheetId="0">#REF!</definedName>
    <definedName name="c_generales_4" localSheetId="10">#REF!</definedName>
    <definedName name="c_generales_4" localSheetId="11">#REF!</definedName>
    <definedName name="c_generales_4" localSheetId="13">#REF!</definedName>
    <definedName name="c_generales_4" localSheetId="14">#REF!</definedName>
    <definedName name="c_generales_4" localSheetId="1">#REF!</definedName>
    <definedName name="c_generales_4" localSheetId="15">#REF!</definedName>
    <definedName name="c_generales_4" localSheetId="16">#REF!</definedName>
    <definedName name="c_generales_4" localSheetId="17">#REF!</definedName>
    <definedName name="c_generales_4" localSheetId="18">#REF!</definedName>
    <definedName name="c_generales_4">#REF!</definedName>
    <definedName name="c_generales_5" localSheetId="7">#REF!</definedName>
    <definedName name="c_generales_5" localSheetId="8">#REF!</definedName>
    <definedName name="c_generales_5" localSheetId="9">#REF!</definedName>
    <definedName name="c_generales_5" localSheetId="0">#REF!</definedName>
    <definedName name="c_generales_5" localSheetId="10">#REF!</definedName>
    <definedName name="c_generales_5" localSheetId="11">#REF!</definedName>
    <definedName name="c_generales_5" localSheetId="13">#REF!</definedName>
    <definedName name="c_generales_5" localSheetId="14">#REF!</definedName>
    <definedName name="c_generales_5" localSheetId="1">#REF!</definedName>
    <definedName name="c_generales_5" localSheetId="15">#REF!</definedName>
    <definedName name="c_generales_5" localSheetId="16">#REF!</definedName>
    <definedName name="c_generales_5" localSheetId="17">#REF!</definedName>
    <definedName name="c_generales_5" localSheetId="18">#REF!</definedName>
    <definedName name="c_generales_5">#REF!</definedName>
    <definedName name="C_hola" localSheetId="7">#REF!</definedName>
    <definedName name="C_hola" localSheetId="8">#REF!</definedName>
    <definedName name="C_hola" localSheetId="9">#REF!</definedName>
    <definedName name="C_hola" localSheetId="0">#REF!</definedName>
    <definedName name="C_hola" localSheetId="10">#REF!</definedName>
    <definedName name="C_hola" localSheetId="13">#REF!</definedName>
    <definedName name="C_hola" localSheetId="1">#REF!</definedName>
    <definedName name="C_hola" localSheetId="15">#REF!</definedName>
    <definedName name="C_hola" localSheetId="16">#REF!</definedName>
    <definedName name="C_hola" localSheetId="17">#REF!</definedName>
    <definedName name="C_hola" localSheetId="18">#REF!</definedName>
    <definedName name="C_hola">#REF!</definedName>
    <definedName name="Ca">#N/A</definedName>
    <definedName name="Cal">#N/A</definedName>
    <definedName name="Capital" localSheetId="7">#REF!</definedName>
    <definedName name="Capital" localSheetId="0">#REF!</definedName>
    <definedName name="Capital" localSheetId="10">#REF!</definedName>
    <definedName name="Capital" localSheetId="13">#REF!</definedName>
    <definedName name="Capital" localSheetId="1">#REF!</definedName>
    <definedName name="Capital" localSheetId="15">#REF!</definedName>
    <definedName name="Capital" localSheetId="16">#REF!</definedName>
    <definedName name="Capital" localSheetId="17">#REF!</definedName>
    <definedName name="Capital" localSheetId="18">#REF!</definedName>
    <definedName name="Capital">#REF!</definedName>
    <definedName name="cursos" localSheetId="7">#REF!</definedName>
    <definedName name="cursos" localSheetId="8">#REF!</definedName>
    <definedName name="cursos" localSheetId="9">#REF!</definedName>
    <definedName name="cursos" localSheetId="0">#REF!</definedName>
    <definedName name="cursos" localSheetId="10">#REF!</definedName>
    <definedName name="cursos" localSheetId="11">#REF!</definedName>
    <definedName name="cursos" localSheetId="13">#REF!</definedName>
    <definedName name="cursos" localSheetId="14">#REF!</definedName>
    <definedName name="cursos" localSheetId="1">#REF!</definedName>
    <definedName name="cursos" localSheetId="15">#REF!</definedName>
    <definedName name="cursos" localSheetId="16">#REF!</definedName>
    <definedName name="cursos" localSheetId="17">#REF!</definedName>
    <definedName name="cursos" localSheetId="18">#REF!</definedName>
    <definedName name="cursos">#REF!</definedName>
    <definedName name="Datos" localSheetId="7">#REF!</definedName>
    <definedName name="Datos" localSheetId="0">#REF!</definedName>
    <definedName name="Datos" localSheetId="10">#REF!</definedName>
    <definedName name="Datos" localSheetId="13">#REF!</definedName>
    <definedName name="Datos" localSheetId="1">#REF!</definedName>
    <definedName name="Datos" localSheetId="15">#REF!</definedName>
    <definedName name="Datos" localSheetId="16">#REF!</definedName>
    <definedName name="Datos" localSheetId="17">#REF!</definedName>
    <definedName name="Datos" localSheetId="18">#REF!</definedName>
    <definedName name="Datos">#REF!</definedName>
    <definedName name="Día_de_pago" localSheetId="5">DATE(YEAR(Inicio_prestamo),MONTH(Inicio_prestamo)+Payment_Number,DAY(Inicio_prestamo))</definedName>
    <definedName name="Día_de_pago" localSheetId="7">DATE(YEAR('26 Ind titulacion (2)'!Inicio_prestamo),MONTH('26 Ind titulacion (2)'!Inicio_prestamo)+Payment_Number,DAY('26 Ind titulacion (2)'!Inicio_prestamo))</definedName>
    <definedName name="Día_de_pago" localSheetId="9">DATE(YEAR(Inicio_prestamo),MONTH(Inicio_prestamo)+Payment_Number,DAY(Inicio_prestamo))</definedName>
    <definedName name="Día_de_pago" localSheetId="0">DATE(YEAR('3 cal '!Inicio_prestamo),MONTH('3 cal '!Inicio_prestamo)+Payment_Number,DAY('3 cal '!Inicio_prestamo))</definedName>
    <definedName name="Día_de_pago" localSheetId="10">DATE(YEAR('30 Indice Desercion'!Inicio_prestamo),MONTH('30 Indice Desercion'!Inicio_prestamo)+Payment_Number,DAY('30 Indice Desercion'!Inicio_prestamo))</definedName>
    <definedName name="Día_de_pago" localSheetId="13">DATE(YEAR('34 EA cal'!Inicio_prestamo),MONTH('34 EA cal'!Inicio_prestamo)+Payment_Number,DAY('34 EA cal'!Inicio_prestamo))</definedName>
    <definedName name="Día_de_pago" localSheetId="1">DATE(YEAR('4 PE acreditado f'!Inicio_prestamo),MONTH('4 PE acreditado f'!Inicio_prestamo)+Payment_Number,DAY('4 PE acreditado f'!Inicio_prestamo))</definedName>
    <definedName name="Día_de_pago" localSheetId="15">DATE(YEAR('49 tut'!Inicio_prestamo),MONTH('49 tut'!Inicio_prestamo)+Payment_Number,DAY('49 tut'!Inicio_prestamo))</definedName>
    <definedName name="Día_de_pago" localSheetId="16">DATE(YEAR('51 Bib'!Inicio_prestamo),MONTH('51 Bib'!Inicio_prestamo)+Payment_Number,DAY('51 Bib'!Inicio_prestamo))</definedName>
    <definedName name="Día_de_pago" localSheetId="17">DATE(YEAR('52 aceele '!Inicio_prestamo),MONTH('52 aceele '!Inicio_prestamo)+Payment_Number,DAY('52 aceele '!Inicio_prestamo))</definedName>
    <definedName name="Día_de_pago" localSheetId="18">DATE(YEAR('53 inf'!Inicio_prestamo),MONTH('53 inf'!Inicio_prestamo)+Payment_Number,DAY('53 inf'!Inicio_prestamo))</definedName>
    <definedName name="Día_de_pago">DATE(YEAR(Inicio_prestamo),MONTH(Inicio_prestamo)+Payment_Number,DAY(Inicio_prestamo))</definedName>
    <definedName name="e" localSheetId="7">#REF!</definedName>
    <definedName name="e" localSheetId="0">#REF!</definedName>
    <definedName name="e" localSheetId="13">#REF!</definedName>
    <definedName name="e" localSheetId="1">#REF!</definedName>
    <definedName name="e" localSheetId="15">#REF!</definedName>
    <definedName name="e" localSheetId="16">#REF!</definedName>
    <definedName name="e" localSheetId="17">#REF!</definedName>
    <definedName name="e" localSheetId="18">#REF!</definedName>
    <definedName name="e">#REF!</definedName>
    <definedName name="extension" localSheetId="7">#REF!</definedName>
    <definedName name="extension" localSheetId="8">#REF!</definedName>
    <definedName name="extension" localSheetId="9">#REF!</definedName>
    <definedName name="extension" localSheetId="0">#REF!</definedName>
    <definedName name="extension" localSheetId="10">#REF!</definedName>
    <definedName name="extension" localSheetId="11">#REF!</definedName>
    <definedName name="extension" localSheetId="13">#REF!</definedName>
    <definedName name="extension" localSheetId="14">#REF!</definedName>
    <definedName name="extension" localSheetId="1">#REF!</definedName>
    <definedName name="extension" localSheetId="15">#REF!</definedName>
    <definedName name="extension" localSheetId="16">#REF!</definedName>
    <definedName name="extension" localSheetId="17">#REF!</definedName>
    <definedName name="extension" localSheetId="18">#REF!</definedName>
    <definedName name="extension">#REF!</definedName>
    <definedName name="Fecha_de_pago" localSheetId="7">#REF!</definedName>
    <definedName name="Fecha_de_pago" localSheetId="0">#REF!</definedName>
    <definedName name="Fecha_de_pago" localSheetId="10">#REF!</definedName>
    <definedName name="Fecha_de_pago" localSheetId="13">#REF!</definedName>
    <definedName name="Fecha_de_pago" localSheetId="1">#REF!</definedName>
    <definedName name="Fecha_de_pago" localSheetId="15">#REF!</definedName>
    <definedName name="Fecha_de_pago" localSheetId="16">#REF!</definedName>
    <definedName name="Fecha_de_pago" localSheetId="17">#REF!</definedName>
    <definedName name="Fecha_de_pago" localSheetId="18">#REF!</definedName>
    <definedName name="Fecha_de_pago">#REF!</definedName>
    <definedName name="ff" localSheetId="7">#REF!</definedName>
    <definedName name="ff" localSheetId="0">#REF!</definedName>
    <definedName name="ff" localSheetId="13">#REF!</definedName>
    <definedName name="ff" localSheetId="1">#REF!</definedName>
    <definedName name="ff" localSheetId="15">#REF!</definedName>
    <definedName name="ff" localSheetId="16">#REF!</definedName>
    <definedName name="ff" localSheetId="17">#REF!</definedName>
    <definedName name="ff" localSheetId="18">#REF!</definedName>
    <definedName name="ff">#REF!</definedName>
    <definedName name="Fila_de_encabezado" localSheetId="7">ROW(#REF!)</definedName>
    <definedName name="Fila_de_encabezado" localSheetId="0">ROW(#REF!)</definedName>
    <definedName name="Fila_de_encabezado">ROW(#REF!)</definedName>
    <definedName name="HHHHH" localSheetId="7">#REF!</definedName>
    <definedName name="HHHHH" localSheetId="8">#REF!</definedName>
    <definedName name="HHHHH" localSheetId="9">#REF!</definedName>
    <definedName name="HHHHH" localSheetId="0">#REF!</definedName>
    <definedName name="HHHHH" localSheetId="10">#REF!</definedName>
    <definedName name="HHHHH" localSheetId="13">#REF!</definedName>
    <definedName name="HHHHH" localSheetId="1">#REF!</definedName>
    <definedName name="HHHHH" localSheetId="15">#REF!</definedName>
    <definedName name="HHHHH" localSheetId="16">#REF!</definedName>
    <definedName name="HHHHH" localSheetId="17">#REF!</definedName>
    <definedName name="HHHHH" localSheetId="18">#REF!</definedName>
    <definedName name="HHHHH">#REF!</definedName>
    <definedName name="hol" localSheetId="7">#REF!</definedName>
    <definedName name="hol" localSheetId="0">#REF!</definedName>
    <definedName name="hol" localSheetId="13">#REF!</definedName>
    <definedName name="hol" localSheetId="1">#REF!</definedName>
    <definedName name="hol" localSheetId="15">#REF!</definedName>
    <definedName name="hol" localSheetId="16">#REF!</definedName>
    <definedName name="hol" localSheetId="17">#REF!</definedName>
    <definedName name="hol" localSheetId="18">#REF!</definedName>
    <definedName name="hol">#REF!</definedName>
    <definedName name="hola" localSheetId="7">#REF!</definedName>
    <definedName name="hola" localSheetId="8">#REF!</definedName>
    <definedName name="hola" localSheetId="9">#REF!</definedName>
    <definedName name="hola" localSheetId="0">#REF!</definedName>
    <definedName name="hola" localSheetId="10">#REF!</definedName>
    <definedName name="hola" localSheetId="11">#REF!</definedName>
    <definedName name="hola" localSheetId="13">#REF!</definedName>
    <definedName name="hola" localSheetId="14">#REF!</definedName>
    <definedName name="hola" localSheetId="1">#REF!</definedName>
    <definedName name="hola" localSheetId="15">#REF!</definedName>
    <definedName name="hola" localSheetId="16">#REF!</definedName>
    <definedName name="hola" localSheetId="17">#REF!</definedName>
    <definedName name="hola" localSheetId="18">#REF!</definedName>
    <definedName name="hola">#REF!</definedName>
    <definedName name="holdf" localSheetId="7">#REF!</definedName>
    <definedName name="holdf" localSheetId="0">#REF!</definedName>
    <definedName name="holdf" localSheetId="13">#REF!</definedName>
    <definedName name="holdf" localSheetId="1">#REF!</definedName>
    <definedName name="holdf" localSheetId="15">#REF!</definedName>
    <definedName name="holdf" localSheetId="16">#REF!</definedName>
    <definedName name="holdf" localSheetId="17">#REF!</definedName>
    <definedName name="holdf" localSheetId="18">#REF!</definedName>
    <definedName name="holdf">#REF!</definedName>
    <definedName name="hoollaaaaa" localSheetId="7">#REF!</definedName>
    <definedName name="hoollaaaaa" localSheetId="8">#REF!</definedName>
    <definedName name="hoollaaaaa" localSheetId="9">#REF!</definedName>
    <definedName name="hoollaaaaa" localSheetId="0">#REF!</definedName>
    <definedName name="hoollaaaaa" localSheetId="10">#REF!</definedName>
    <definedName name="hoollaaaaa" localSheetId="13">#REF!</definedName>
    <definedName name="hoollaaaaa" localSheetId="1">#REF!</definedName>
    <definedName name="hoollaaaaa" localSheetId="15">#REF!</definedName>
    <definedName name="hoollaaaaa" localSheetId="16">#REF!</definedName>
    <definedName name="hoollaaaaa" localSheetId="17">#REF!</definedName>
    <definedName name="hoollaaaaa" localSheetId="18">#REF!</definedName>
    <definedName name="hoollaaaaa">#REF!</definedName>
    <definedName name="Importe_del_préstamo" localSheetId="7">#REF!</definedName>
    <definedName name="Importe_del_préstamo" localSheetId="0">#REF!</definedName>
    <definedName name="Importe_del_préstamo" localSheetId="10">#REF!</definedName>
    <definedName name="Importe_del_préstamo" localSheetId="13">#REF!</definedName>
    <definedName name="Importe_del_préstamo" localSheetId="1">#REF!</definedName>
    <definedName name="Importe_del_préstamo" localSheetId="15">#REF!</definedName>
    <definedName name="Importe_del_préstamo" localSheetId="16">#REF!</definedName>
    <definedName name="Importe_del_préstamo" localSheetId="17">#REF!</definedName>
    <definedName name="Importe_del_préstamo" localSheetId="18">#REF!</definedName>
    <definedName name="Importe_del_préstamo">#REF!</definedName>
    <definedName name="Impresión_completa" localSheetId="7">#REF!</definedName>
    <definedName name="Impresión_completa" localSheetId="0">#REF!</definedName>
    <definedName name="Impresión_completa" localSheetId="10">#REF!</definedName>
    <definedName name="Impresión_completa" localSheetId="13">#REF!</definedName>
    <definedName name="Impresión_completa" localSheetId="1">#REF!</definedName>
    <definedName name="Impresión_completa" localSheetId="15">#REF!</definedName>
    <definedName name="Impresión_completa" localSheetId="16">#REF!</definedName>
    <definedName name="Impresión_completa" localSheetId="17">#REF!</definedName>
    <definedName name="Impresión_completa" localSheetId="18">#REF!</definedName>
    <definedName name="Impresión_completa">#REF!</definedName>
    <definedName name="Inicio_prestamo" localSheetId="7">#REF!</definedName>
    <definedName name="Inicio_prestamo" localSheetId="0">#REF!</definedName>
    <definedName name="Inicio_prestamo" localSheetId="10">#REF!</definedName>
    <definedName name="Inicio_prestamo" localSheetId="13">#REF!</definedName>
    <definedName name="Inicio_prestamo" localSheetId="1">#REF!</definedName>
    <definedName name="Inicio_prestamo" localSheetId="15">#REF!</definedName>
    <definedName name="Inicio_prestamo" localSheetId="16">#REF!</definedName>
    <definedName name="Inicio_prestamo" localSheetId="17">#REF!</definedName>
    <definedName name="Inicio_prestamo" localSheetId="18">#REF!</definedName>
    <definedName name="Inicio_prestamo">#REF!</definedName>
    <definedName name="Int" localSheetId="7">#REF!</definedName>
    <definedName name="Int" localSheetId="0">#REF!</definedName>
    <definedName name="Int" localSheetId="10">#REF!</definedName>
    <definedName name="Int" localSheetId="13">#REF!</definedName>
    <definedName name="Int" localSheetId="1">#REF!</definedName>
    <definedName name="Int" localSheetId="15">#REF!</definedName>
    <definedName name="Int" localSheetId="16">#REF!</definedName>
    <definedName name="Int" localSheetId="17">#REF!</definedName>
    <definedName name="Int" localSheetId="18">#REF!</definedName>
    <definedName name="Int">#REF!</definedName>
    <definedName name="Int_acum" localSheetId="7">#REF!</definedName>
    <definedName name="Int_acum" localSheetId="0">#REF!</definedName>
    <definedName name="Int_acum" localSheetId="10">#REF!</definedName>
    <definedName name="Int_acum" localSheetId="13">#REF!</definedName>
    <definedName name="Int_acum" localSheetId="1">#REF!</definedName>
    <definedName name="Int_acum" localSheetId="15">#REF!</definedName>
    <definedName name="Int_acum" localSheetId="16">#REF!</definedName>
    <definedName name="Int_acum" localSheetId="17">#REF!</definedName>
    <definedName name="Int_acum" localSheetId="18">#REF!</definedName>
    <definedName name="Int_acum">#REF!</definedName>
    <definedName name="Interés_total" localSheetId="7">#REF!</definedName>
    <definedName name="Interés_total" localSheetId="0">#REF!</definedName>
    <definedName name="Interés_total" localSheetId="10">#REF!</definedName>
    <definedName name="Interés_total" localSheetId="13">#REF!</definedName>
    <definedName name="Interés_total" localSheetId="1">#REF!</definedName>
    <definedName name="Interés_total" localSheetId="15">#REF!</definedName>
    <definedName name="Interés_total" localSheetId="16">#REF!</definedName>
    <definedName name="Interés_total" localSheetId="17">#REF!</definedName>
    <definedName name="Interés_total" localSheetId="18">#REF!</definedName>
    <definedName name="Interés_total">#REF!</definedName>
    <definedName name="lucia15" localSheetId="7">#REF!</definedName>
    <definedName name="lucia15" localSheetId="8">#REF!</definedName>
    <definedName name="lucia15" localSheetId="9">#REF!</definedName>
    <definedName name="lucia15" localSheetId="0">#REF!</definedName>
    <definedName name="lucia15" localSheetId="10">#REF!</definedName>
    <definedName name="lucia15" localSheetId="11">#REF!</definedName>
    <definedName name="lucia15" localSheetId="13">#REF!</definedName>
    <definedName name="lucia15" localSheetId="14">#REF!</definedName>
    <definedName name="lucia15" localSheetId="1">#REF!</definedName>
    <definedName name="lucia15" localSheetId="15">#REF!</definedName>
    <definedName name="lucia15" localSheetId="16">#REF!</definedName>
    <definedName name="lucia15" localSheetId="17">#REF!</definedName>
    <definedName name="lucia15" localSheetId="18">#REF!</definedName>
    <definedName name="lucia15">#REF!</definedName>
    <definedName name="lucia155" localSheetId="7">#REF!</definedName>
    <definedName name="lucia155" localSheetId="8">#REF!</definedName>
    <definedName name="lucia155" localSheetId="9">#REF!</definedName>
    <definedName name="lucia155" localSheetId="0">#REF!</definedName>
    <definedName name="lucia155" localSheetId="10">#REF!</definedName>
    <definedName name="lucia155" localSheetId="11">#REF!</definedName>
    <definedName name="lucia155" localSheetId="13">#REF!</definedName>
    <definedName name="lucia155" localSheetId="14">#REF!</definedName>
    <definedName name="lucia155" localSheetId="1">#REF!</definedName>
    <definedName name="lucia155" localSheetId="15">#REF!</definedName>
    <definedName name="lucia155" localSheetId="16">#REF!</definedName>
    <definedName name="lucia155" localSheetId="17">#REF!</definedName>
    <definedName name="lucia155" localSheetId="18">#REF!</definedName>
    <definedName name="lucia155">#REF!</definedName>
    <definedName name="manej" localSheetId="7">#REF!</definedName>
    <definedName name="manej" localSheetId="8">#REF!</definedName>
    <definedName name="manej" localSheetId="9">#REF!</definedName>
    <definedName name="manej" localSheetId="0">#REF!</definedName>
    <definedName name="manej" localSheetId="10">#REF!</definedName>
    <definedName name="manej" localSheetId="13">#REF!</definedName>
    <definedName name="manej" localSheetId="1">#REF!</definedName>
    <definedName name="manej" localSheetId="15">#REF!</definedName>
    <definedName name="manej" localSheetId="16">#REF!</definedName>
    <definedName name="manej" localSheetId="17">#REF!</definedName>
    <definedName name="manej" localSheetId="18">#REF!</definedName>
    <definedName name="manej">#REF!</definedName>
    <definedName name="naaaa" localSheetId="7">#REF!</definedName>
    <definedName name="naaaa" localSheetId="8">#REF!</definedName>
    <definedName name="naaaa" localSheetId="9">#REF!</definedName>
    <definedName name="naaaa" localSheetId="0">#REF!</definedName>
    <definedName name="naaaa" localSheetId="10">#REF!</definedName>
    <definedName name="naaaa" localSheetId="11">#REF!</definedName>
    <definedName name="naaaa" localSheetId="13">#REF!</definedName>
    <definedName name="naaaa" localSheetId="14">#REF!</definedName>
    <definedName name="naaaa" localSheetId="1">#REF!</definedName>
    <definedName name="naaaa" localSheetId="15">#REF!</definedName>
    <definedName name="naaaa" localSheetId="16">#REF!</definedName>
    <definedName name="naaaa" localSheetId="17">#REF!</definedName>
    <definedName name="naaaa" localSheetId="18">#REF!</definedName>
    <definedName name="naaaa">#REF!</definedName>
    <definedName name="nooo" localSheetId="7">#REF!</definedName>
    <definedName name="nooo" localSheetId="8">#REF!</definedName>
    <definedName name="nooo" localSheetId="9">#REF!</definedName>
    <definedName name="nooo" localSheetId="0">#REF!</definedName>
    <definedName name="nooo" localSheetId="10">#REF!</definedName>
    <definedName name="nooo" localSheetId="11">#REF!</definedName>
    <definedName name="nooo" localSheetId="13">#REF!</definedName>
    <definedName name="nooo" localSheetId="14">#REF!</definedName>
    <definedName name="nooo" localSheetId="1">#REF!</definedName>
    <definedName name="nooo" localSheetId="15">#REF!</definedName>
    <definedName name="nooo" localSheetId="16">#REF!</definedName>
    <definedName name="nooo" localSheetId="17">#REF!</definedName>
    <definedName name="nooo" localSheetId="18">#REF!</definedName>
    <definedName name="nooo">#REF!</definedName>
    <definedName name="Núm_de_pago" localSheetId="7">#REF!</definedName>
    <definedName name="Núm_de_pago" localSheetId="0">#REF!</definedName>
    <definedName name="Núm_de_pago" localSheetId="10">#REF!</definedName>
    <definedName name="Núm_de_pago" localSheetId="13">#REF!</definedName>
    <definedName name="Núm_de_pago" localSheetId="1">#REF!</definedName>
    <definedName name="Núm_de_pago" localSheetId="15">#REF!</definedName>
    <definedName name="Núm_de_pago" localSheetId="16">#REF!</definedName>
    <definedName name="Núm_de_pago" localSheetId="17">#REF!</definedName>
    <definedName name="Núm_de_pago" localSheetId="18">#REF!</definedName>
    <definedName name="Núm_de_pago">#REF!</definedName>
    <definedName name="Núm_pagos_al_año" localSheetId="7">#REF!</definedName>
    <definedName name="Núm_pagos_al_año" localSheetId="0">#REF!</definedName>
    <definedName name="Núm_pagos_al_año" localSheetId="10">#REF!</definedName>
    <definedName name="Núm_pagos_al_año" localSheetId="13">#REF!</definedName>
    <definedName name="Núm_pagos_al_año" localSheetId="1">#REF!</definedName>
    <definedName name="Núm_pagos_al_año" localSheetId="15">#REF!</definedName>
    <definedName name="Núm_pagos_al_año" localSheetId="16">#REF!</definedName>
    <definedName name="Núm_pagos_al_año" localSheetId="17">#REF!</definedName>
    <definedName name="Núm_pagos_al_año" localSheetId="18">#REF!</definedName>
    <definedName name="Núm_pagos_al_año">#REF!</definedName>
    <definedName name="Número_de_pagos" localSheetId="5">MATCH(0.01,Saldo_final,-1)+1</definedName>
    <definedName name="Número_de_pagos" localSheetId="7">MATCH(0.01,'26 Ind titulacion (2)'!Saldo_final,-1)+1</definedName>
    <definedName name="Número_de_pagos" localSheetId="9">MATCH(0.01,Saldo_final,-1)+1</definedName>
    <definedName name="Número_de_pagos" localSheetId="0">MATCH(0.01,'3 cal '!Saldo_final,-1)+1</definedName>
    <definedName name="Número_de_pagos" localSheetId="10">MATCH(0.01,'30 Indice Desercion'!Saldo_final,-1)+1</definedName>
    <definedName name="Número_de_pagos" localSheetId="13">MATCH(0.01,'34 EA cal'!Saldo_final,-1)+1</definedName>
    <definedName name="Número_de_pagos" localSheetId="1">MATCH(0.01,'4 PE acreditado f'!Saldo_final,-1)+1</definedName>
    <definedName name="Número_de_pagos" localSheetId="15">MATCH(0.01,'49 tut'!Saldo_final,-1)+1</definedName>
    <definedName name="Número_de_pagos" localSheetId="16">MATCH(0.01,'51 Bib'!Saldo_final,-1)+1</definedName>
    <definedName name="Número_de_pagos" localSheetId="17">MATCH(0.01,'52 aceele '!Saldo_final,-1)+1</definedName>
    <definedName name="Número_de_pagos" localSheetId="18">MATCH(0.01,'53 inf'!Saldo_final,-1)+1</definedName>
    <definedName name="Número_de_pagos">MATCH(0.01,Saldo_final,-1)+1</definedName>
    <definedName name="OLE_LINK1" localSheetId="5">'21 Pri Ing por Fac'!#REF!</definedName>
    <definedName name="P">#N/A</definedName>
    <definedName name="Pago_adicional" localSheetId="7">#REF!</definedName>
    <definedName name="Pago_adicional" localSheetId="0">#REF!</definedName>
    <definedName name="Pago_adicional" localSheetId="10">#REF!</definedName>
    <definedName name="Pago_adicional" localSheetId="13">#REF!</definedName>
    <definedName name="Pago_adicional" localSheetId="1">#REF!</definedName>
    <definedName name="Pago_adicional" localSheetId="15">#REF!</definedName>
    <definedName name="Pago_adicional" localSheetId="16">#REF!</definedName>
    <definedName name="Pago_adicional" localSheetId="17">#REF!</definedName>
    <definedName name="Pago_adicional" localSheetId="18">#REF!</definedName>
    <definedName name="Pago_adicional">#REF!</definedName>
    <definedName name="Pago_mensual_programado" localSheetId="7">#REF!</definedName>
    <definedName name="Pago_mensual_programado" localSheetId="0">#REF!</definedName>
    <definedName name="Pago_mensual_programado" localSheetId="10">#REF!</definedName>
    <definedName name="Pago_mensual_programado" localSheetId="13">#REF!</definedName>
    <definedName name="Pago_mensual_programado" localSheetId="1">#REF!</definedName>
    <definedName name="Pago_mensual_programado" localSheetId="15">#REF!</definedName>
    <definedName name="Pago_mensual_programado" localSheetId="16">#REF!</definedName>
    <definedName name="Pago_mensual_programado" localSheetId="17">#REF!</definedName>
    <definedName name="Pago_mensual_programado" localSheetId="18">#REF!</definedName>
    <definedName name="Pago_mensual_programado">#REF!</definedName>
    <definedName name="Pago_progr" localSheetId="7">#REF!</definedName>
    <definedName name="Pago_progr" localSheetId="0">#REF!</definedName>
    <definedName name="Pago_progr" localSheetId="10">#REF!</definedName>
    <definedName name="Pago_progr" localSheetId="13">#REF!</definedName>
    <definedName name="Pago_progr" localSheetId="1">#REF!</definedName>
    <definedName name="Pago_progr" localSheetId="15">#REF!</definedName>
    <definedName name="Pago_progr" localSheetId="16">#REF!</definedName>
    <definedName name="Pago_progr" localSheetId="17">#REF!</definedName>
    <definedName name="Pago_progr" localSheetId="18">#REF!</definedName>
    <definedName name="Pago_progr">#REF!</definedName>
    <definedName name="Pago_total" localSheetId="7">#REF!</definedName>
    <definedName name="Pago_total" localSheetId="0">#REF!</definedName>
    <definedName name="Pago_total" localSheetId="10">#REF!</definedName>
    <definedName name="Pago_total" localSheetId="13">#REF!</definedName>
    <definedName name="Pago_total" localSheetId="1">#REF!</definedName>
    <definedName name="Pago_total" localSheetId="15">#REF!</definedName>
    <definedName name="Pago_total" localSheetId="16">#REF!</definedName>
    <definedName name="Pago_total" localSheetId="17">#REF!</definedName>
    <definedName name="Pago_total" localSheetId="18">#REF!</definedName>
    <definedName name="Pago_total">#REF!</definedName>
    <definedName name="Pagos_adicionales_programados" localSheetId="7">#REF!</definedName>
    <definedName name="Pagos_adicionales_programados" localSheetId="0">#REF!</definedName>
    <definedName name="Pagos_adicionales_programados" localSheetId="10">#REF!</definedName>
    <definedName name="Pagos_adicionales_programados" localSheetId="13">#REF!</definedName>
    <definedName name="Pagos_adicionales_programados" localSheetId="1">#REF!</definedName>
    <definedName name="Pagos_adicionales_programados" localSheetId="15">#REF!</definedName>
    <definedName name="Pagos_adicionales_programados" localSheetId="16">#REF!</definedName>
    <definedName name="Pagos_adicionales_programados" localSheetId="17">#REF!</definedName>
    <definedName name="Pagos_adicionales_programados" localSheetId="18">#REF!</definedName>
    <definedName name="Pagos_adicionales_programados">#REF!</definedName>
    <definedName name="PIFI" localSheetId="5">#REF!</definedName>
    <definedName name="PIFI" localSheetId="6">#REF!</definedName>
    <definedName name="PIFI" localSheetId="7">#REF!</definedName>
    <definedName name="PIFI" localSheetId="8">#REF!</definedName>
    <definedName name="PIFI" localSheetId="9">#REF!</definedName>
    <definedName name="PIFI" localSheetId="0">#REF!</definedName>
    <definedName name="PIFI" localSheetId="10">#REF!</definedName>
    <definedName name="PIFI" localSheetId="13">#REF!</definedName>
    <definedName name="PIFI" localSheetId="1">#REF!</definedName>
    <definedName name="PIFI" localSheetId="15">#REF!</definedName>
    <definedName name="PIFI" localSheetId="16">#REF!</definedName>
    <definedName name="PIFI" localSheetId="17">#REF!</definedName>
    <definedName name="PIFI" localSheetId="18">#REF!</definedName>
    <definedName name="PIFI">#REF!</definedName>
    <definedName name="PIFIEMS" localSheetId="7">#REF!</definedName>
    <definedName name="PIFIEMS" localSheetId="8">#REF!</definedName>
    <definedName name="PIFIEMS" localSheetId="9">#REF!</definedName>
    <definedName name="PIFIEMS" localSheetId="0">#REF!</definedName>
    <definedName name="PIFIEMS" localSheetId="10">#REF!</definedName>
    <definedName name="PIFIEMS" localSheetId="13">#REF!</definedName>
    <definedName name="PIFIEMS" localSheetId="1">#REF!</definedName>
    <definedName name="PIFIEMS" localSheetId="15">#REF!</definedName>
    <definedName name="PIFIEMS" localSheetId="16">#REF!</definedName>
    <definedName name="PIFIEMS" localSheetId="17">#REF!</definedName>
    <definedName name="PIFIEMS" localSheetId="18">#REF!</definedName>
    <definedName name="PIFIEMS">#REF!</definedName>
    <definedName name="planeacion" localSheetId="7">#REF!</definedName>
    <definedName name="planeacion" localSheetId="8">#REF!</definedName>
    <definedName name="planeacion" localSheetId="9">#REF!</definedName>
    <definedName name="planeacion" localSheetId="0">#REF!</definedName>
    <definedName name="planeacion" localSheetId="10">#REF!</definedName>
    <definedName name="planeacion" localSheetId="11">#REF!</definedName>
    <definedName name="planeacion" localSheetId="13">#REF!</definedName>
    <definedName name="planeacion" localSheetId="14">#REF!</definedName>
    <definedName name="planeacion" localSheetId="1">#REF!</definedName>
    <definedName name="planeacion" localSheetId="15">#REF!</definedName>
    <definedName name="planeacion" localSheetId="16">#REF!</definedName>
    <definedName name="planeacion" localSheetId="17">#REF!</definedName>
    <definedName name="planeacion" localSheetId="18">#REF!</definedName>
    <definedName name="planeacion">#REF!</definedName>
    <definedName name="prueba_albergados2" localSheetId="7">#REF!</definedName>
    <definedName name="prueba_albergados2" localSheetId="8">#REF!</definedName>
    <definedName name="prueba_albergados2" localSheetId="9">#REF!</definedName>
    <definedName name="prueba_albergados2" localSheetId="0">#REF!</definedName>
    <definedName name="prueba_albergados2" localSheetId="10">#REF!</definedName>
    <definedName name="prueba_albergados2" localSheetId="11">#REF!</definedName>
    <definedName name="prueba_albergados2" localSheetId="13">#REF!</definedName>
    <definedName name="prueba_albergados2" localSheetId="14">#REF!</definedName>
    <definedName name="prueba_albergados2" localSheetId="1">#REF!</definedName>
    <definedName name="prueba_albergados2" localSheetId="15">#REF!</definedName>
    <definedName name="prueba_albergados2" localSheetId="16">#REF!</definedName>
    <definedName name="prueba_albergados2" localSheetId="17">#REF!</definedName>
    <definedName name="prueba_albergados2" localSheetId="18">#REF!</definedName>
    <definedName name="prueba_albergados2" localSheetId="3">#REF!</definedName>
    <definedName name="prueba_albergados2">#REF!</definedName>
    <definedName name="prueba_albergados2_3" localSheetId="7">#REF!</definedName>
    <definedName name="prueba_albergados2_3" localSheetId="8">#REF!</definedName>
    <definedName name="prueba_albergados2_3" localSheetId="9">#REF!</definedName>
    <definedName name="prueba_albergados2_3" localSheetId="0">#REF!</definedName>
    <definedName name="prueba_albergados2_3" localSheetId="10">#REF!</definedName>
    <definedName name="prueba_albergados2_3" localSheetId="11">#REF!</definedName>
    <definedName name="prueba_albergados2_3" localSheetId="13">#REF!</definedName>
    <definedName name="prueba_albergados2_3" localSheetId="14">#REF!</definedName>
    <definedName name="prueba_albergados2_3" localSheetId="1">#REF!</definedName>
    <definedName name="prueba_albergados2_3" localSheetId="15">#REF!</definedName>
    <definedName name="prueba_albergados2_3" localSheetId="16">#REF!</definedName>
    <definedName name="prueba_albergados2_3" localSheetId="17">#REF!</definedName>
    <definedName name="prueba_albergados2_3" localSheetId="18">#REF!</definedName>
    <definedName name="prueba_albergados2_3">#REF!</definedName>
    <definedName name="prueba_albergados2_4" localSheetId="7">#REF!</definedName>
    <definedName name="prueba_albergados2_4" localSheetId="8">#REF!</definedName>
    <definedName name="prueba_albergados2_4" localSheetId="9">#REF!</definedName>
    <definedName name="prueba_albergados2_4" localSheetId="0">#REF!</definedName>
    <definedName name="prueba_albergados2_4" localSheetId="10">#REF!</definedName>
    <definedName name="prueba_albergados2_4" localSheetId="11">#REF!</definedName>
    <definedName name="prueba_albergados2_4" localSheetId="13">#REF!</definedName>
    <definedName name="prueba_albergados2_4" localSheetId="14">#REF!</definedName>
    <definedName name="prueba_albergados2_4" localSheetId="1">#REF!</definedName>
    <definedName name="prueba_albergados2_4" localSheetId="15">#REF!</definedName>
    <definedName name="prueba_albergados2_4" localSheetId="16">#REF!</definedName>
    <definedName name="prueba_albergados2_4" localSheetId="17">#REF!</definedName>
    <definedName name="prueba_albergados2_4" localSheetId="18">#REF!</definedName>
    <definedName name="prueba_albergados2_4">#REF!</definedName>
    <definedName name="prueba_albergados2_5" localSheetId="7">#REF!</definedName>
    <definedName name="prueba_albergados2_5" localSheetId="8">#REF!</definedName>
    <definedName name="prueba_albergados2_5" localSheetId="9">#REF!</definedName>
    <definedName name="prueba_albergados2_5" localSheetId="0">#REF!</definedName>
    <definedName name="prueba_albergados2_5" localSheetId="10">#REF!</definedName>
    <definedName name="prueba_albergados2_5" localSheetId="11">#REF!</definedName>
    <definedName name="prueba_albergados2_5" localSheetId="13">#REF!</definedName>
    <definedName name="prueba_albergados2_5" localSheetId="14">#REF!</definedName>
    <definedName name="prueba_albergados2_5" localSheetId="1">#REF!</definedName>
    <definedName name="prueba_albergados2_5" localSheetId="15">#REF!</definedName>
    <definedName name="prueba_albergados2_5" localSheetId="16">#REF!</definedName>
    <definedName name="prueba_albergados2_5" localSheetId="17">#REF!</definedName>
    <definedName name="prueba_albergados2_5" localSheetId="18">#REF!</definedName>
    <definedName name="prueba_albergados2_5">#REF!</definedName>
    <definedName name="Restablecer_área_de_impresión" localSheetId="5">OFFSET(Impresión_completa,0,0,'21 Pri Ing por Fac'!Última_fila)</definedName>
    <definedName name="Restablecer_área_de_impresión" localSheetId="7">OFFSET('26 Ind titulacion (2)'!Impresión_completa,0,0,'26 Ind titulacion (2)'!Última_fila)</definedName>
    <definedName name="Restablecer_área_de_impresión" localSheetId="9">OFFSET(Impresión_completa,0,0,'28 Eficiencia Tec y Licenc UAEM'!Última_fila)</definedName>
    <definedName name="Restablecer_área_de_impresión" localSheetId="0">OFFSET('3 cal '!Impresión_completa,0,0,'3 cal '!Última_fila)</definedName>
    <definedName name="Restablecer_área_de_impresión" localSheetId="10">OFFSET('30 Indice Desercion'!Impresión_completa,0,0,'30 Indice Desercion'!Última_fila)</definedName>
    <definedName name="Restablecer_área_de_impresión" localSheetId="13">OFFSET('34 EA cal'!Impresión_completa,0,0,'34 EA cal'!Última_fila)</definedName>
    <definedName name="Restablecer_área_de_impresión" localSheetId="1">OFFSET('4 PE acreditado f'!Impresión_completa,0,0,'4 PE acreditado f'!Última_fila)</definedName>
    <definedName name="Restablecer_área_de_impresión" localSheetId="15">OFFSET('49 tut'!Impresión_completa,0,0,'49 tut'!Última_fila)</definedName>
    <definedName name="Restablecer_área_de_impresión" localSheetId="16">OFFSET('51 Bib'!Impresión_completa,0,0,'51 Bib'!Última_fila)</definedName>
    <definedName name="Restablecer_área_de_impresión" localSheetId="17">OFFSET('52 aceele '!Impresión_completa,0,0,'52 aceele '!Última_fila)</definedName>
    <definedName name="Restablecer_área_de_impresión" localSheetId="18">OFFSET('53 inf'!Impresión_completa,0,0,'53 inf'!Última_fila)</definedName>
    <definedName name="Restablecer_área_de_impresión">OFFSET(Impresión_completa,0,0,Última_fila)</definedName>
    <definedName name="rewfg" localSheetId="7">#REF!</definedName>
    <definedName name="rewfg" localSheetId="0">#REF!</definedName>
    <definedName name="rewfg" localSheetId="13">#REF!</definedName>
    <definedName name="rewfg" localSheetId="1">#REF!</definedName>
    <definedName name="rewfg" localSheetId="15">#REF!</definedName>
    <definedName name="rewfg" localSheetId="16">#REF!</definedName>
    <definedName name="rewfg" localSheetId="17">#REF!</definedName>
    <definedName name="rewfg" localSheetId="18">#REF!</definedName>
    <definedName name="rewfg">#REF!</definedName>
    <definedName name="Saldo_final" localSheetId="7">#REF!</definedName>
    <definedName name="Saldo_final" localSheetId="0">#REF!</definedName>
    <definedName name="Saldo_final" localSheetId="10">#REF!</definedName>
    <definedName name="Saldo_final" localSheetId="13">#REF!</definedName>
    <definedName name="Saldo_final" localSheetId="1">#REF!</definedName>
    <definedName name="Saldo_final" localSheetId="15">#REF!</definedName>
    <definedName name="Saldo_final" localSheetId="16">#REF!</definedName>
    <definedName name="Saldo_final" localSheetId="17">#REF!</definedName>
    <definedName name="Saldo_final" localSheetId="18">#REF!</definedName>
    <definedName name="Saldo_final">#REF!</definedName>
    <definedName name="Saldo_inicial" localSheetId="7">#REF!</definedName>
    <definedName name="Saldo_inicial" localSheetId="0">#REF!</definedName>
    <definedName name="Saldo_inicial" localSheetId="10">#REF!</definedName>
    <definedName name="Saldo_inicial" localSheetId="13">#REF!</definedName>
    <definedName name="Saldo_inicial" localSheetId="1">#REF!</definedName>
    <definedName name="Saldo_inicial" localSheetId="15">#REF!</definedName>
    <definedName name="Saldo_inicial" localSheetId="16">#REF!</definedName>
    <definedName name="Saldo_inicial" localSheetId="17">#REF!</definedName>
    <definedName name="Saldo_inicial" localSheetId="18">#REF!</definedName>
    <definedName name="Saldo_inicial">#REF!</definedName>
    <definedName name="sdas" localSheetId="7">#REF!</definedName>
    <definedName name="sdas" localSheetId="8">#REF!</definedName>
    <definedName name="sdas" localSheetId="9">#REF!</definedName>
    <definedName name="sdas" localSheetId="0">#REF!</definedName>
    <definedName name="sdas" localSheetId="10">#REF!</definedName>
    <definedName name="sdas" localSheetId="13">#REF!</definedName>
    <definedName name="sdas" localSheetId="1">#REF!</definedName>
    <definedName name="sdas" localSheetId="15">#REF!</definedName>
    <definedName name="sdas" localSheetId="16">#REF!</definedName>
    <definedName name="sdas" localSheetId="17">#REF!</definedName>
    <definedName name="sdas" localSheetId="18">#REF!</definedName>
    <definedName name="sdas">#REF!</definedName>
    <definedName name="siiiii" localSheetId="7">#REF!</definedName>
    <definedName name="siiiii" localSheetId="8">#REF!</definedName>
    <definedName name="siiiii" localSheetId="9">#REF!</definedName>
    <definedName name="siiiii" localSheetId="0">#REF!</definedName>
    <definedName name="siiiii" localSheetId="10">#REF!</definedName>
    <definedName name="siiiii" localSheetId="11">#REF!</definedName>
    <definedName name="siiiii" localSheetId="13">#REF!</definedName>
    <definedName name="siiiii" localSheetId="14">#REF!</definedName>
    <definedName name="siiiii" localSheetId="1">#REF!</definedName>
    <definedName name="siiiii" localSheetId="15">#REF!</definedName>
    <definedName name="siiiii" localSheetId="16">#REF!</definedName>
    <definedName name="siiiii" localSheetId="17">#REF!</definedName>
    <definedName name="siiiii" localSheetId="18">#REF!</definedName>
    <definedName name="siiiii">#REF!</definedName>
    <definedName name="siiiii_8" localSheetId="7">#REF!</definedName>
    <definedName name="siiiii_8" localSheetId="8">#REF!</definedName>
    <definedName name="siiiii_8" localSheetId="9">#REF!</definedName>
    <definedName name="siiiii_8" localSheetId="0">#REF!</definedName>
    <definedName name="siiiii_8" localSheetId="10">#REF!</definedName>
    <definedName name="siiiii_8" localSheetId="11">#REF!</definedName>
    <definedName name="siiiii_8" localSheetId="13">#REF!</definedName>
    <definedName name="siiiii_8" localSheetId="14">#REF!</definedName>
    <definedName name="siiiii_8" localSheetId="1">#REF!</definedName>
    <definedName name="siiiii_8" localSheetId="15">#REF!</definedName>
    <definedName name="siiiii_8" localSheetId="16">#REF!</definedName>
    <definedName name="siiiii_8" localSheetId="17">#REF!</definedName>
    <definedName name="siiiii_8" localSheetId="18">#REF!</definedName>
    <definedName name="siiiii_8">#REF!</definedName>
    <definedName name="sssss" localSheetId="7">#REF!</definedName>
    <definedName name="sssss" localSheetId="8">#REF!</definedName>
    <definedName name="sssss" localSheetId="9">#REF!</definedName>
    <definedName name="sssss" localSheetId="0">#REF!</definedName>
    <definedName name="sssss" localSheetId="10">#REF!</definedName>
    <definedName name="sssss" localSheetId="11">#REF!</definedName>
    <definedName name="sssss" localSheetId="13">#REF!</definedName>
    <definedName name="sssss" localSheetId="14">#REF!</definedName>
    <definedName name="sssss" localSheetId="1">#REF!</definedName>
    <definedName name="sssss" localSheetId="15">#REF!</definedName>
    <definedName name="sssss" localSheetId="16">#REF!</definedName>
    <definedName name="sssss" localSheetId="17">#REF!</definedName>
    <definedName name="sssss" localSheetId="18">#REF!</definedName>
    <definedName name="sssss">#REF!</definedName>
    <definedName name="Tasa_de_interés" localSheetId="7">#REF!</definedName>
    <definedName name="Tasa_de_interés" localSheetId="0">#REF!</definedName>
    <definedName name="Tasa_de_interés" localSheetId="10">#REF!</definedName>
    <definedName name="Tasa_de_interés" localSheetId="13">#REF!</definedName>
    <definedName name="Tasa_de_interés" localSheetId="1">#REF!</definedName>
    <definedName name="Tasa_de_interés" localSheetId="15">#REF!</definedName>
    <definedName name="Tasa_de_interés" localSheetId="16">#REF!</definedName>
    <definedName name="Tasa_de_interés" localSheetId="17">#REF!</definedName>
    <definedName name="Tasa_de_interés" localSheetId="18">#REF!</definedName>
    <definedName name="Tasa_de_interés">#REF!</definedName>
    <definedName name="Tasa_de_interés_programada" localSheetId="7">#REF!</definedName>
    <definedName name="Tasa_de_interés_programada" localSheetId="0">#REF!</definedName>
    <definedName name="Tasa_de_interés_programada" localSheetId="10">#REF!</definedName>
    <definedName name="Tasa_de_interés_programada" localSheetId="13">#REF!</definedName>
    <definedName name="Tasa_de_interés_programada" localSheetId="1">#REF!</definedName>
    <definedName name="Tasa_de_interés_programada" localSheetId="15">#REF!</definedName>
    <definedName name="Tasa_de_interés_programada" localSheetId="16">#REF!</definedName>
    <definedName name="Tasa_de_interés_programada" localSheetId="17">#REF!</definedName>
    <definedName name="Tasa_de_interés_programada" localSheetId="18">#REF!</definedName>
    <definedName name="Tasa_de_interés_programada">#REF!</definedName>
    <definedName name="Título_a_imprimir" localSheetId="7">#REF!</definedName>
    <definedName name="Título_a_imprimir" localSheetId="8">#REF!</definedName>
    <definedName name="Título_a_imprimir" localSheetId="9">#REF!</definedName>
    <definedName name="Título_a_imprimir" localSheetId="0">#REF!</definedName>
    <definedName name="Título_a_imprimir" localSheetId="10">#REF!</definedName>
    <definedName name="Título_a_imprimir" localSheetId="11">#REF!</definedName>
    <definedName name="Título_a_imprimir" localSheetId="13">#REF!</definedName>
    <definedName name="Título_a_imprimir" localSheetId="14">#REF!</definedName>
    <definedName name="Título_a_imprimir" localSheetId="1">#REF!</definedName>
    <definedName name="Título_a_imprimir" localSheetId="15">#REF!</definedName>
    <definedName name="Título_a_imprimir" localSheetId="16">#REF!</definedName>
    <definedName name="Título_a_imprimir" localSheetId="17">#REF!</definedName>
    <definedName name="Título_a_imprimir" localSheetId="18">#REF!</definedName>
    <definedName name="Título_a_imprimir">#REF!</definedName>
    <definedName name="_xlnm.Print_Titles" localSheetId="5">'21 Pri Ing por Fac'!$1:$4</definedName>
    <definedName name="_xlnm.Print_Titles" localSheetId="6">'22 Mat to Fac y Car'!$1:$5</definedName>
    <definedName name="_xlnm.Print_Titles" localSheetId="7">'26 Ind titulacion (2)'!$1:$3</definedName>
    <definedName name="_xlnm.Print_Titles" localSheetId="8">'27 titulacion por cohorte'!$1:$4</definedName>
    <definedName name="_xlnm.Print_Titles" localSheetId="9">'28 Eficiencia Tec y Licenc UAEM'!$1:$4</definedName>
    <definedName name="_xlnm.Print_Titles" localSheetId="0">'3 cal '!$3:$3</definedName>
    <definedName name="_xlnm.Print_Titles" localSheetId="10">'30 Indice Desercion'!$1:$4</definedName>
    <definedName name="_xlnm.Print_Titles" localSheetId="11">'32 matricula posgrado pe'!$1:$5</definedName>
    <definedName name="_xlnm.Print_Titles" localSheetId="14">'35 Egresa-Graduados posg'!$1:$4</definedName>
    <definedName name="_xlnm.Print_Titles" localSheetId="15">'49 tut'!$1:$4</definedName>
    <definedName name="_xlnm.Print_Titles" localSheetId="2">'5 pos'!$3:$3</definedName>
    <definedName name="_xlnm.Print_Titles" localSheetId="16">'51 Bib'!$3:$3</definedName>
    <definedName name="_xlnm.Print_Titles" localSheetId="17">'52 aceele '!$1:$3</definedName>
    <definedName name="_xlnm.Print_Titles" localSheetId="18">'53 inf'!$3:$3</definedName>
    <definedName name="_xlnm.Print_Titles" localSheetId="3">'7 poscal'!$1:$3</definedName>
    <definedName name="_xlnm.Print_Titles" localSheetId="4">'8 intra'!$1:$3</definedName>
    <definedName name="Tìtulos_a_imprimir" localSheetId="7">#REF!</definedName>
    <definedName name="Tìtulos_a_imprimir" localSheetId="8">#REF!</definedName>
    <definedName name="Tìtulos_a_imprimir" localSheetId="9">#REF!</definedName>
    <definedName name="Tìtulos_a_imprimir" localSheetId="0">#REF!</definedName>
    <definedName name="Tìtulos_a_imprimir" localSheetId="10">#REF!</definedName>
    <definedName name="Tìtulos_a_imprimir" localSheetId="11">#REF!</definedName>
    <definedName name="Tìtulos_a_imprimir" localSheetId="13">#REF!</definedName>
    <definedName name="Tìtulos_a_imprimir" localSheetId="14">#REF!</definedName>
    <definedName name="Tìtulos_a_imprimir" localSheetId="1">#REF!</definedName>
    <definedName name="Tìtulos_a_imprimir" localSheetId="15">#REF!</definedName>
    <definedName name="Tìtulos_a_imprimir" localSheetId="16">#REF!</definedName>
    <definedName name="Tìtulos_a_imprimir" localSheetId="17">#REF!</definedName>
    <definedName name="Tìtulos_a_imprimir" localSheetId="18">#REF!</definedName>
    <definedName name="Tìtulos_a_imprimir">#REF!</definedName>
    <definedName name="Última_fila" localSheetId="5">IF('21 Pri Ing por Fac'!Valores_especificados,Fila_de_encabezado+'21 Pri Ing por Fac'!Número_de_pagos,Fila_de_encabezado)</definedName>
    <definedName name="Última_fila" localSheetId="7">IF('26 Ind titulacion (2)'!Valores_especificados,'26 Ind titulacion (2)'!Fila_de_encabezado+'26 Ind titulacion (2)'!Número_de_pagos,'26 Ind titulacion (2)'!Fila_de_encabezado)</definedName>
    <definedName name="Última_fila" localSheetId="9">IF('28 Eficiencia Tec y Licenc UAEM'!Valores_especificados,Fila_de_encabezado+'28 Eficiencia Tec y Licenc UAEM'!Número_de_pagos,Fila_de_encabezado)</definedName>
    <definedName name="Última_fila" localSheetId="0">IF('3 cal '!Valores_especificados,'3 cal '!Fila_de_encabezado+'3 cal '!Número_de_pagos,'3 cal '!Fila_de_encabezado)</definedName>
    <definedName name="Última_fila" localSheetId="10">IF('30 Indice Desercion'!Valores_especificados,Fila_de_encabezado+'30 Indice Desercion'!Número_de_pagos,Fila_de_encabezado)</definedName>
    <definedName name="Última_fila" localSheetId="13">IF('34 EA cal'!Valores_especificados,Fila_de_encabezado+'34 EA cal'!Número_de_pagos,Fila_de_encabezado)</definedName>
    <definedName name="Última_fila" localSheetId="1">IF('4 PE acreditado f'!Valores_especificados,Fila_de_encabezado+'4 PE acreditado f'!Número_de_pagos,Fila_de_encabezado)</definedName>
    <definedName name="Última_fila" localSheetId="15">IF('49 tut'!Valores_especificados,Fila_de_encabezado+'49 tut'!Número_de_pagos,Fila_de_encabezado)</definedName>
    <definedName name="Última_fila" localSheetId="16">IF('51 Bib'!Valores_especificados,Fila_de_encabezado+'51 Bib'!Número_de_pagos,Fila_de_encabezado)</definedName>
    <definedName name="Última_fila" localSheetId="17">IF('52 aceele '!Valores_especificados,Fila_de_encabezado+'52 aceele '!Número_de_pagos,Fila_de_encabezado)</definedName>
    <definedName name="Última_fila" localSheetId="18">IF('53 inf'!Valores_especificados,Fila_de_encabezado+'53 inf'!Número_de_pagos,Fila_de_encabezado)</definedName>
    <definedName name="Última_fila">IF(Valores_especificados,Fila_de_encabezado+Número_de_pagos,Fila_de_encabezado)</definedName>
    <definedName name="Valores_especificados" localSheetId="5">IF(Importe_del_préstamo*Tasa_de_interés*Años_préstamo*Inicio_prestamo&gt;0,1,0)</definedName>
    <definedName name="Valores_especificados" localSheetId="7">IF('26 Ind titulacion (2)'!Importe_del_préstamo*'26 Ind titulacion (2)'!Tasa_de_interés*'26 Ind titulacion (2)'!Años_préstamo*'26 Ind titulacion (2)'!Inicio_prestamo&gt;0,1,0)</definedName>
    <definedName name="Valores_especificados" localSheetId="9">IF(Importe_del_préstamo*Tasa_de_interés*Años_préstamo*Inicio_prestamo&gt;0,1,0)</definedName>
    <definedName name="Valores_especificados" localSheetId="0">IF('3 cal '!Importe_del_préstamo*'3 cal '!Tasa_de_interés*'3 cal '!Años_préstamo*'3 cal '!Inicio_prestamo&gt;0,1,0)</definedName>
    <definedName name="Valores_especificados" localSheetId="10">IF('30 Indice Desercion'!Importe_del_préstamo*'30 Indice Desercion'!Tasa_de_interés*'30 Indice Desercion'!Años_préstamo*'30 Indice Desercion'!Inicio_prestamo&gt;0,1,0)</definedName>
    <definedName name="Valores_especificados" localSheetId="13">IF('34 EA cal'!Importe_del_préstamo*'34 EA cal'!Tasa_de_interés*'34 EA cal'!Años_préstamo*'34 EA cal'!Inicio_prestamo&gt;0,1,0)</definedName>
    <definedName name="Valores_especificados" localSheetId="1">IF('4 PE acreditado f'!Importe_del_préstamo*'4 PE acreditado f'!Tasa_de_interés*'4 PE acreditado f'!Años_préstamo*'4 PE acreditado f'!Inicio_prestamo&gt;0,1,0)</definedName>
    <definedName name="Valores_especificados" localSheetId="15">IF('49 tut'!Importe_del_préstamo*'49 tut'!Tasa_de_interés*'49 tut'!Años_préstamo*'49 tut'!Inicio_prestamo&gt;0,1,0)</definedName>
    <definedName name="Valores_especificados" localSheetId="16">IF('51 Bib'!Importe_del_préstamo*'51 Bib'!Tasa_de_interés*'51 Bib'!Años_préstamo*'51 Bib'!Inicio_prestamo&gt;0,1,0)</definedName>
    <definedName name="Valores_especificados" localSheetId="17">IF('52 aceele '!Importe_del_préstamo*'52 aceele '!Tasa_de_interés*'52 aceele '!Años_préstamo*'52 aceele '!Inicio_prestamo&gt;0,1,0)</definedName>
    <definedName name="Valores_especificados" localSheetId="18">IF('53 inf'!Importe_del_préstamo*'53 inf'!Tasa_de_interés*'53 inf'!Años_préstamo*'53 inf'!Inicio_prestamo&gt;0,1,0)</definedName>
    <definedName name="Valores_especificados">IF(Importe_del_préstamo*Tasa_de_interés*Años_préstamo*Inicio_prestamo&gt;0,1,0)</definedName>
    <definedName name="verinv2" localSheetId="7">#REF!</definedName>
    <definedName name="verinv2" localSheetId="0">#REF!</definedName>
    <definedName name="verinv2" localSheetId="13">#REF!</definedName>
    <definedName name="verinv2" localSheetId="1">#REF!</definedName>
    <definedName name="verinv2" localSheetId="15">#REF!</definedName>
    <definedName name="verinv2" localSheetId="16">#REF!</definedName>
    <definedName name="verinv2" localSheetId="17">#REF!</definedName>
    <definedName name="verinv2" localSheetId="18">#REF!</definedName>
    <definedName name="verinv2">#REF!</definedName>
    <definedName name="Z_3335E39A_A090_49D2_B506_CCA6FF9D2B6E_.wvu.PrintArea" localSheetId="15" hidden="1">'49 tut'!$A$1:$H$57</definedName>
    <definedName name="Z_3335E39A_A090_49D2_B506_CCA6FF9D2B6E_.wvu.PrintArea" localSheetId="17" hidden="1">'52 aceele '!$A$1:$A$32</definedName>
    <definedName name="Z_3335E39A_A090_49D2_B506_CCA6FF9D2B6E_.wvu.PrintTitles" localSheetId="15" hidden="1">'49 tut'!$1:$3</definedName>
    <definedName name="Z_3335E39A_A090_49D2_B506_CCA6FF9D2B6E_.wvu.PrintTitles" localSheetId="17" hidden="1">'52 aceele '!$1:$2</definedName>
    <definedName name="Z_3335E39A_A090_49D2_B506_CCA6FF9D2B6E_.wvu.Rows" localSheetId="15" hidden="1">'49 tut'!$30:$30,'49 tut'!$45:$45</definedName>
    <definedName name="Z_3335E39A_A090_49D2_B506_CCA6FF9D2B6E_.wvu.Rows" localSheetId="17" hidden="1">'52 aceele '!#REF!,'52 aceele '!#REF!</definedName>
    <definedName name="Z_5A401497_67FB_4794_8027_33417226C0D8_.wvu.PrintTitles" localSheetId="5" hidden="1">'21 Pri Ing por Fac'!$A$1:$IV$3</definedName>
    <definedName name="Z_5A401497_67FB_4794_8027_33417226C0D8_.wvu.PrintTitles" localSheetId="6" hidden="1">'22 Mat to Fac y Car'!$A$1:$IV$5</definedName>
    <definedName name="Z_5A401497_67FB_4794_8027_33417226C0D8_.wvu.PrintTitles" localSheetId="7" hidden="1">'26 Ind titulacion (2)'!$A$1:$GV$3</definedName>
    <definedName name="Z_5A401497_67FB_4794_8027_33417226C0D8_.wvu.PrintTitles" localSheetId="8" hidden="1">'27 titulacion por cohorte'!$A$1:$IE$3</definedName>
    <definedName name="Z_5A401497_67FB_4794_8027_33417226C0D8_.wvu.PrintTitles" localSheetId="9" hidden="1">'28 Eficiencia Tec y Licenc UAEM'!$A$1:$IX$4</definedName>
    <definedName name="Z_5A401497_67FB_4794_8027_33417226C0D8_.wvu.PrintTitles" localSheetId="10" hidden="1">'30 Indice Desercion'!$A$1:$HW$4</definedName>
    <definedName name="Z_C33438F8_5C83_49E6_95E7_3E9114ADD6F1_.wvu.PrintTitles" localSheetId="5" hidden="1">'21 Pri Ing por Fac'!$A$1:$IV$3</definedName>
    <definedName name="Z_C33438F8_5C83_49E6_95E7_3E9114ADD6F1_.wvu.PrintTitles" localSheetId="6" hidden="1">'22 Mat to Fac y Car'!$A$1:$IV$5</definedName>
    <definedName name="Z_C33438F8_5C83_49E6_95E7_3E9114ADD6F1_.wvu.PrintTitles" localSheetId="7" hidden="1">'26 Ind titulacion (2)'!$A$1:$GV$3</definedName>
    <definedName name="Z_C33438F8_5C83_49E6_95E7_3E9114ADD6F1_.wvu.PrintTitles" localSheetId="8" hidden="1">'27 titulacion por cohorte'!$A$1:$IE$3</definedName>
    <definedName name="Z_C33438F8_5C83_49E6_95E7_3E9114ADD6F1_.wvu.PrintTitles" localSheetId="9" hidden="1">'28 Eficiencia Tec y Licenc UAEM'!$A$1:$IX$4</definedName>
    <definedName name="Z_C33438F8_5C83_49E6_95E7_3E9114ADD6F1_.wvu.PrintTitles" localSheetId="10" hidden="1">'30 Indice Desercion'!$A$1:$HW$4</definedName>
  </definedNames>
  <calcPr calcId="145621"/>
</workbook>
</file>

<file path=xl/calcChain.xml><?xml version="1.0" encoding="utf-8"?>
<calcChain xmlns="http://schemas.openxmlformats.org/spreadsheetml/2006/main">
  <c r="F23" i="39259" l="1"/>
  <c r="F21" i="39259"/>
  <c r="M214" i="39307" l="1"/>
  <c r="M201" i="39307"/>
  <c r="E39" i="39259" l="1"/>
  <c r="E38" i="39259"/>
  <c r="E59" i="39259"/>
  <c r="E53" i="39259"/>
  <c r="E41" i="39259"/>
  <c r="E15" i="39259"/>
  <c r="E4" i="39259"/>
  <c r="E71" i="39259" l="1"/>
  <c r="C127" i="39307"/>
  <c r="C121" i="39307"/>
  <c r="C106" i="39307"/>
  <c r="C97" i="39307"/>
  <c r="D62" i="39310" l="1"/>
  <c r="D4" i="39310"/>
  <c r="C4" i="39310"/>
  <c r="D84" i="39310" l="1"/>
  <c r="D95" i="39310" s="1"/>
  <c r="D96" i="39310" s="1"/>
  <c r="D97" i="39310" s="1"/>
  <c r="G83" i="39257" l="1"/>
  <c r="L59" i="39257"/>
  <c r="K59" i="39257"/>
  <c r="J59" i="39257"/>
  <c r="I59" i="39257"/>
  <c r="H59" i="39257"/>
  <c r="G59" i="39257"/>
  <c r="F59" i="39257"/>
  <c r="E59" i="39257"/>
  <c r="C59" i="39257"/>
  <c r="B59" i="39257"/>
  <c r="L53" i="39257"/>
  <c r="K53" i="39257"/>
  <c r="J53" i="39257"/>
  <c r="I53" i="39257"/>
  <c r="H53" i="39257"/>
  <c r="G53" i="39257"/>
  <c r="F53" i="39257"/>
  <c r="E53" i="39257"/>
  <c r="D53" i="39257"/>
  <c r="C53" i="39257"/>
  <c r="B53" i="39257"/>
  <c r="L47" i="39257"/>
  <c r="K47" i="39257"/>
  <c r="J47" i="39257"/>
  <c r="I47" i="39257"/>
  <c r="H47" i="39257"/>
  <c r="G47" i="39257"/>
  <c r="F47" i="39257"/>
  <c r="E47" i="39257"/>
  <c r="D47" i="39257"/>
  <c r="C47" i="39257"/>
  <c r="B47" i="39257"/>
  <c r="L36" i="39257"/>
  <c r="K36" i="39257"/>
  <c r="J36" i="39257"/>
  <c r="I36" i="39257"/>
  <c r="H36" i="39257"/>
  <c r="G36" i="39257"/>
  <c r="F36" i="39257"/>
  <c r="E36" i="39257"/>
  <c r="D36" i="39257"/>
  <c r="C36" i="39257"/>
  <c r="B36" i="39257"/>
  <c r="L14" i="39257"/>
  <c r="K14" i="39257"/>
  <c r="J14" i="39257"/>
  <c r="I14" i="39257"/>
  <c r="H14" i="39257"/>
  <c r="G14" i="39257"/>
  <c r="F14" i="39257"/>
  <c r="E14" i="39257"/>
  <c r="D14" i="39257"/>
  <c r="C14" i="39257"/>
  <c r="B14" i="39257"/>
  <c r="L4" i="39257"/>
  <c r="K4" i="39257"/>
  <c r="J4" i="39257"/>
  <c r="I4" i="39257"/>
  <c r="H4" i="39257"/>
  <c r="G4" i="39257"/>
  <c r="F4" i="39257"/>
  <c r="E4" i="39257"/>
  <c r="D4" i="39257"/>
  <c r="C4" i="39257"/>
  <c r="B4" i="39257"/>
  <c r="B64" i="39257" l="1"/>
  <c r="D64" i="39257"/>
  <c r="D82" i="39257" s="1"/>
  <c r="D83" i="39257" s="1"/>
  <c r="D84" i="39257" s="1"/>
  <c r="F64" i="39257"/>
  <c r="F82" i="39257" s="1"/>
  <c r="F83" i="39257" s="1"/>
  <c r="F84" i="39257" s="1"/>
  <c r="H64" i="39257"/>
  <c r="H82" i="39257" s="1"/>
  <c r="H83" i="39257" s="1"/>
  <c r="H84" i="39257" s="1"/>
  <c r="J64" i="39257"/>
  <c r="J82" i="39257" s="1"/>
  <c r="J83" i="39257" s="1"/>
  <c r="J84" i="39257" s="1"/>
  <c r="L64" i="39257"/>
  <c r="L82" i="39257" s="1"/>
  <c r="L83" i="39257" s="1"/>
  <c r="L84" i="39257" s="1"/>
  <c r="B82" i="39257"/>
  <c r="B83" i="39257" s="1"/>
  <c r="B84" i="39257" s="1"/>
  <c r="C64" i="39257"/>
  <c r="C82" i="39257" s="1"/>
  <c r="C83" i="39257" s="1"/>
  <c r="C84" i="39257" s="1"/>
  <c r="E64" i="39257"/>
  <c r="E82" i="39257" s="1"/>
  <c r="E83" i="39257" s="1"/>
  <c r="E84" i="39257" s="1"/>
  <c r="G64" i="39257"/>
  <c r="I64" i="39257"/>
  <c r="I82" i="39257" s="1"/>
  <c r="I83" i="39257" s="1"/>
  <c r="I84" i="39257" s="1"/>
  <c r="K64" i="39257"/>
  <c r="K82" i="39257" s="1"/>
  <c r="K83" i="39257" s="1"/>
  <c r="K84" i="39257" s="1"/>
  <c r="M213" i="39307" l="1"/>
  <c r="M212" i="39307"/>
  <c r="M211" i="39307"/>
  <c r="M200" i="39307"/>
  <c r="M199" i="39307"/>
  <c r="M198" i="39307"/>
  <c r="D152" i="39307"/>
  <c r="C152" i="39307"/>
  <c r="D148" i="39307"/>
  <c r="C148" i="39307"/>
  <c r="D144" i="39307"/>
  <c r="C144" i="39307"/>
  <c r="D138" i="39307"/>
  <c r="C138" i="39307"/>
  <c r="D130" i="39307"/>
  <c r="C130" i="39307"/>
  <c r="D127" i="39307"/>
  <c r="D121" i="39307"/>
  <c r="D115" i="39307"/>
  <c r="C115" i="39307"/>
  <c r="D110" i="39307"/>
  <c r="C110" i="39307"/>
  <c r="D106" i="39307"/>
  <c r="D97" i="39307"/>
  <c r="D92" i="39307"/>
  <c r="C92" i="39307"/>
  <c r="D89" i="39307"/>
  <c r="C89" i="39307"/>
  <c r="D85" i="39307"/>
  <c r="C85" i="39307"/>
  <c r="C80" i="39307"/>
  <c r="D77" i="39307"/>
  <c r="C77" i="39307"/>
  <c r="D70" i="39307"/>
  <c r="C70" i="39307"/>
  <c r="D63" i="39307"/>
  <c r="C63" i="39307"/>
  <c r="D59" i="39307"/>
  <c r="C59" i="39307"/>
  <c r="D55" i="39307"/>
  <c r="C55" i="39307"/>
  <c r="D51" i="39307"/>
  <c r="C51" i="39307"/>
  <c r="D49" i="39307"/>
  <c r="C49" i="39307"/>
  <c r="D40" i="39307"/>
  <c r="C40" i="39307"/>
  <c r="D33" i="39307"/>
  <c r="C33" i="39307"/>
  <c r="C30" i="39307"/>
  <c r="D24" i="39307"/>
  <c r="C24" i="39307"/>
  <c r="D21" i="39307"/>
  <c r="C21" i="39307"/>
  <c r="D18" i="39307"/>
  <c r="C18" i="39307"/>
  <c r="D8" i="39307"/>
  <c r="C8" i="39307"/>
  <c r="D5" i="39307"/>
  <c r="D161" i="39307" l="1"/>
  <c r="D236" i="39307" s="1"/>
  <c r="D237" i="39307" s="1"/>
  <c r="C161" i="39307"/>
  <c r="D238" i="39307" l="1"/>
  <c r="C236" i="39307"/>
  <c r="C237" i="39307" s="1"/>
  <c r="C238" i="39307" s="1"/>
  <c r="D6" i="39300" l="1"/>
  <c r="E6" i="39300"/>
  <c r="G6" i="39300"/>
  <c r="H6" i="39300"/>
  <c r="J6" i="39300"/>
  <c r="K6" i="39300"/>
  <c r="M6" i="39300"/>
  <c r="N6" i="39300"/>
  <c r="P6" i="39300"/>
  <c r="Q6" i="39300"/>
  <c r="F7" i="39300"/>
  <c r="F6" i="39300" s="1"/>
  <c r="I7" i="39300"/>
  <c r="I6" i="39300" s="1"/>
  <c r="O6" i="39300" s="1"/>
  <c r="L7" i="39300"/>
  <c r="L6" i="39300" s="1"/>
  <c r="R6" i="39300" s="1"/>
  <c r="M7" i="39300"/>
  <c r="N7" i="39300"/>
  <c r="P7" i="39300"/>
  <c r="Q7" i="39300"/>
  <c r="R7" i="39300"/>
  <c r="D8" i="39300"/>
  <c r="E8" i="39300"/>
  <c r="G8" i="39300"/>
  <c r="H8" i="39300"/>
  <c r="I8" i="39300"/>
  <c r="J8" i="39300"/>
  <c r="K8" i="39300"/>
  <c r="L8" i="39300"/>
  <c r="M8" i="39300"/>
  <c r="N8" i="39300"/>
  <c r="P8" i="39300"/>
  <c r="Q8" i="39300"/>
  <c r="F9" i="39300"/>
  <c r="F8" i="39300" s="1"/>
  <c r="I9" i="39300"/>
  <c r="L9" i="39300"/>
  <c r="M9" i="39300"/>
  <c r="N9" i="39300"/>
  <c r="O9" i="39300"/>
  <c r="P9" i="39300"/>
  <c r="Q9" i="39300"/>
  <c r="R9" i="39300"/>
  <c r="F10" i="39300"/>
  <c r="I10" i="39300"/>
  <c r="L10" i="39300"/>
  <c r="M10" i="39300"/>
  <c r="N10" i="39300"/>
  <c r="O10" i="39300"/>
  <c r="P10" i="39300"/>
  <c r="Q10" i="39300"/>
  <c r="R10" i="39300"/>
  <c r="F11" i="39300"/>
  <c r="I11" i="39300"/>
  <c r="L11" i="39300"/>
  <c r="M11" i="39300"/>
  <c r="N11" i="39300"/>
  <c r="O11" i="39300"/>
  <c r="P11" i="39300"/>
  <c r="Q11" i="39300"/>
  <c r="R11" i="39300"/>
  <c r="F12" i="39300"/>
  <c r="I12" i="39300"/>
  <c r="L12" i="39300"/>
  <c r="M12" i="39300"/>
  <c r="N12" i="39300"/>
  <c r="O12" i="39300"/>
  <c r="P12" i="39300"/>
  <c r="Q12" i="39300"/>
  <c r="R12" i="39300"/>
  <c r="D13" i="39300"/>
  <c r="D5" i="39300" s="1"/>
  <c r="E13" i="39300"/>
  <c r="E5" i="39300" s="1"/>
  <c r="G13" i="39300"/>
  <c r="G5" i="39300" s="1"/>
  <c r="M5" i="39300" s="1"/>
  <c r="H13" i="39300"/>
  <c r="H5" i="39300" s="1"/>
  <c r="N5" i="39300" s="1"/>
  <c r="J13" i="39300"/>
  <c r="J5" i="39300" s="1"/>
  <c r="P5" i="39300" s="1"/>
  <c r="K13" i="39300"/>
  <c r="K5" i="39300" s="1"/>
  <c r="Q5" i="39300" s="1"/>
  <c r="M13" i="39300"/>
  <c r="N13" i="39300"/>
  <c r="P13" i="39300"/>
  <c r="Q13" i="39300"/>
  <c r="F14" i="39300"/>
  <c r="F13" i="39300" s="1"/>
  <c r="I14" i="39300"/>
  <c r="L14" i="39300"/>
  <c r="L13" i="39300" s="1"/>
  <c r="M14" i="39300"/>
  <c r="N14" i="39300"/>
  <c r="O14" i="39300"/>
  <c r="P14" i="39300"/>
  <c r="Q14" i="39300"/>
  <c r="R14" i="39300"/>
  <c r="D15" i="39300"/>
  <c r="E15" i="39300"/>
  <c r="G15" i="39300"/>
  <c r="H15" i="39300"/>
  <c r="I15" i="39300" s="1"/>
  <c r="J15" i="39300"/>
  <c r="K15" i="39300"/>
  <c r="L15" i="39300"/>
  <c r="M15" i="39300"/>
  <c r="N15" i="39300"/>
  <c r="P15" i="39300"/>
  <c r="Q15" i="39300"/>
  <c r="F16" i="39300"/>
  <c r="F15" i="39300" s="1"/>
  <c r="R15" i="39300" s="1"/>
  <c r="I16" i="39300"/>
  <c r="L16" i="39300"/>
  <c r="M16" i="39300"/>
  <c r="N16" i="39300"/>
  <c r="O16" i="39300"/>
  <c r="P16" i="39300"/>
  <c r="Q16" i="39300"/>
  <c r="R16" i="39300"/>
  <c r="F17" i="39300"/>
  <c r="I17" i="39300"/>
  <c r="L17" i="39300"/>
  <c r="M17" i="39300"/>
  <c r="N17" i="39300"/>
  <c r="O17" i="39300"/>
  <c r="P17" i="39300"/>
  <c r="Q17" i="39300"/>
  <c r="R17" i="39300"/>
  <c r="F18" i="39300"/>
  <c r="I18" i="39300"/>
  <c r="L18" i="39300"/>
  <c r="M18" i="39300"/>
  <c r="N18" i="39300"/>
  <c r="O18" i="39300"/>
  <c r="P18" i="39300"/>
  <c r="Q18" i="39300"/>
  <c r="R18" i="39300"/>
  <c r="D19" i="39300"/>
  <c r="E19" i="39300"/>
  <c r="G19" i="39300"/>
  <c r="H19" i="39300"/>
  <c r="I19" i="39300" s="1"/>
  <c r="J19" i="39300"/>
  <c r="K19" i="39300"/>
  <c r="L19" i="39300"/>
  <c r="M19" i="39300"/>
  <c r="N19" i="39300"/>
  <c r="P19" i="39300"/>
  <c r="Q19" i="39300"/>
  <c r="F20" i="39300"/>
  <c r="F19" i="39300" s="1"/>
  <c r="R19" i="39300" s="1"/>
  <c r="I20" i="39300"/>
  <c r="L20" i="39300"/>
  <c r="M20" i="39300"/>
  <c r="N20" i="39300"/>
  <c r="O20" i="39300"/>
  <c r="P20" i="39300"/>
  <c r="Q20" i="39300"/>
  <c r="R20" i="39300"/>
  <c r="F21" i="39300"/>
  <c r="I21" i="39300"/>
  <c r="L21" i="39300"/>
  <c r="M21" i="39300"/>
  <c r="N21" i="39300"/>
  <c r="O21" i="39300"/>
  <c r="P21" i="39300"/>
  <c r="Q21" i="39300"/>
  <c r="R21" i="39300"/>
  <c r="F22" i="39300"/>
  <c r="I22" i="39300"/>
  <c r="L22" i="39300"/>
  <c r="M22" i="39300"/>
  <c r="N22" i="39300"/>
  <c r="O22" i="39300"/>
  <c r="P22" i="39300"/>
  <c r="Q22" i="39300"/>
  <c r="R22" i="39300"/>
  <c r="D23" i="39300"/>
  <c r="E23" i="39300"/>
  <c r="G23" i="39300"/>
  <c r="H23" i="39300"/>
  <c r="I23" i="39300" s="1"/>
  <c r="O23" i="39300" s="1"/>
  <c r="J23" i="39300"/>
  <c r="K23" i="39300"/>
  <c r="M23" i="39300"/>
  <c r="N23" i="39300"/>
  <c r="P23" i="39300"/>
  <c r="Q23" i="39300"/>
  <c r="F24" i="39300"/>
  <c r="F23" i="39300" s="1"/>
  <c r="I24" i="39300"/>
  <c r="L24" i="39300"/>
  <c r="L23" i="39300" s="1"/>
  <c r="R23" i="39300" s="1"/>
  <c r="M24" i="39300"/>
  <c r="N24" i="39300"/>
  <c r="O24" i="39300"/>
  <c r="P24" i="39300"/>
  <c r="Q24" i="39300"/>
  <c r="R24" i="39300"/>
  <c r="F25" i="39300"/>
  <c r="I25" i="39300"/>
  <c r="L25" i="39300"/>
  <c r="M25" i="39300"/>
  <c r="N25" i="39300"/>
  <c r="O25" i="39300"/>
  <c r="P25" i="39300"/>
  <c r="Q25" i="39300"/>
  <c r="R25" i="39300"/>
  <c r="F26" i="39300"/>
  <c r="I26" i="39300"/>
  <c r="L26" i="39300"/>
  <c r="M26" i="39300"/>
  <c r="N26" i="39300"/>
  <c r="O26" i="39300"/>
  <c r="P26" i="39300"/>
  <c r="Q26" i="39300"/>
  <c r="R26" i="39300"/>
  <c r="D27" i="39300"/>
  <c r="E27" i="39300"/>
  <c r="G27" i="39300"/>
  <c r="H27" i="39300"/>
  <c r="I27" i="39300" s="1"/>
  <c r="J27" i="39300"/>
  <c r="K27" i="39300"/>
  <c r="L27" i="39300"/>
  <c r="M27" i="39300"/>
  <c r="N27" i="39300"/>
  <c r="P27" i="39300"/>
  <c r="Q27" i="39300"/>
  <c r="F28" i="39300"/>
  <c r="F27" i="39300" s="1"/>
  <c r="R27" i="39300" s="1"/>
  <c r="I28" i="39300"/>
  <c r="L28" i="39300"/>
  <c r="M28" i="39300"/>
  <c r="N28" i="39300"/>
  <c r="O28" i="39300"/>
  <c r="P28" i="39300"/>
  <c r="Q28" i="39300"/>
  <c r="R28" i="39300"/>
  <c r="F29" i="39300"/>
  <c r="I29" i="39300"/>
  <c r="L29" i="39300"/>
  <c r="M29" i="39300"/>
  <c r="N29" i="39300"/>
  <c r="O29" i="39300"/>
  <c r="P29" i="39300"/>
  <c r="Q29" i="39300"/>
  <c r="R29" i="39300"/>
  <c r="F30" i="39300"/>
  <c r="I30" i="39300"/>
  <c r="L30" i="39300"/>
  <c r="M30" i="39300"/>
  <c r="N30" i="39300"/>
  <c r="O30" i="39300"/>
  <c r="P30" i="39300"/>
  <c r="Q30" i="39300"/>
  <c r="R30" i="39300"/>
  <c r="D31" i="39300"/>
  <c r="E31" i="39300"/>
  <c r="G31" i="39300"/>
  <c r="H31" i="39300"/>
  <c r="J31" i="39300"/>
  <c r="K31" i="39300"/>
  <c r="M31" i="39300"/>
  <c r="N31" i="39300"/>
  <c r="P31" i="39300"/>
  <c r="Q31" i="39300"/>
  <c r="F32" i="39300"/>
  <c r="F31" i="39300" s="1"/>
  <c r="I32" i="39300"/>
  <c r="I31" i="39300" s="1"/>
  <c r="L32" i="39300"/>
  <c r="L31" i="39300" s="1"/>
  <c r="R31" i="39300" s="1"/>
  <c r="M32" i="39300"/>
  <c r="N32" i="39300"/>
  <c r="O32" i="39300"/>
  <c r="P32" i="39300"/>
  <c r="Q32" i="39300"/>
  <c r="R32" i="39300"/>
  <c r="F33" i="39300"/>
  <c r="I33" i="39300"/>
  <c r="L33" i="39300"/>
  <c r="M33" i="39300"/>
  <c r="N33" i="39300"/>
  <c r="O33" i="39300"/>
  <c r="P33" i="39300"/>
  <c r="Q33" i="39300"/>
  <c r="R33" i="39300"/>
  <c r="F34" i="39300"/>
  <c r="I34" i="39300"/>
  <c r="L34" i="39300"/>
  <c r="M34" i="39300"/>
  <c r="N34" i="39300"/>
  <c r="O34" i="39300"/>
  <c r="P34" i="39300"/>
  <c r="Q34" i="39300"/>
  <c r="R34" i="39300"/>
  <c r="F35" i="39300"/>
  <c r="I35" i="39300"/>
  <c r="L35" i="39300"/>
  <c r="M35" i="39300"/>
  <c r="N35" i="39300"/>
  <c r="O35" i="39300"/>
  <c r="P35" i="39300"/>
  <c r="Q35" i="39300"/>
  <c r="R35" i="39300"/>
  <c r="D36" i="39300"/>
  <c r="E36" i="39300"/>
  <c r="G36" i="39300"/>
  <c r="H36" i="39300"/>
  <c r="I36" i="39300" s="1"/>
  <c r="J36" i="39300"/>
  <c r="K36" i="39300"/>
  <c r="M36" i="39300"/>
  <c r="N36" i="39300"/>
  <c r="P36" i="39300"/>
  <c r="Q36" i="39300"/>
  <c r="F37" i="39300"/>
  <c r="F36" i="39300" s="1"/>
  <c r="O36" i="39300" s="1"/>
  <c r="I37" i="39300"/>
  <c r="L37" i="39300"/>
  <c r="L36" i="39300" s="1"/>
  <c r="R36" i="39300" s="1"/>
  <c r="M37" i="39300"/>
  <c r="N37" i="39300"/>
  <c r="O37" i="39300"/>
  <c r="P37" i="39300"/>
  <c r="Q37" i="39300"/>
  <c r="R37" i="39300"/>
  <c r="D38" i="39300"/>
  <c r="E38" i="39300"/>
  <c r="G38" i="39300"/>
  <c r="H38" i="39300"/>
  <c r="I38" i="39300" s="1"/>
  <c r="J38" i="39300"/>
  <c r="K38" i="39300"/>
  <c r="M38" i="39300"/>
  <c r="N38" i="39300"/>
  <c r="P38" i="39300"/>
  <c r="Q38" i="39300"/>
  <c r="F39" i="39300"/>
  <c r="F38" i="39300" s="1"/>
  <c r="I39" i="39300"/>
  <c r="L39" i="39300"/>
  <c r="L38" i="39300" s="1"/>
  <c r="R38" i="39300" s="1"/>
  <c r="M39" i="39300"/>
  <c r="N39" i="39300"/>
  <c r="O39" i="39300"/>
  <c r="P39" i="39300"/>
  <c r="Q39" i="39300"/>
  <c r="R39" i="39300"/>
  <c r="F40" i="39300"/>
  <c r="I40" i="39300"/>
  <c r="L40" i="39300"/>
  <c r="M40" i="39300"/>
  <c r="N40" i="39300"/>
  <c r="O40" i="39300"/>
  <c r="P40" i="39300"/>
  <c r="Q40" i="39300"/>
  <c r="R40" i="39300"/>
  <c r="F41" i="39300"/>
  <c r="I41" i="39300"/>
  <c r="L41" i="39300"/>
  <c r="M41" i="39300"/>
  <c r="N41" i="39300"/>
  <c r="O41" i="39300"/>
  <c r="P41" i="39300"/>
  <c r="Q41" i="39300"/>
  <c r="R41" i="39300"/>
  <c r="D42" i="39300"/>
  <c r="E42" i="39300"/>
  <c r="G42" i="39300"/>
  <c r="H42" i="39300"/>
  <c r="J42" i="39300"/>
  <c r="K42" i="39300"/>
  <c r="M42" i="39300"/>
  <c r="N42" i="39300"/>
  <c r="P42" i="39300"/>
  <c r="Q42" i="39300"/>
  <c r="F43" i="39300"/>
  <c r="F42" i="39300" s="1"/>
  <c r="O42" i="39300" s="1"/>
  <c r="I43" i="39300"/>
  <c r="I42" i="39300" s="1"/>
  <c r="L43" i="39300"/>
  <c r="L42" i="39300" s="1"/>
  <c r="R42" i="39300" s="1"/>
  <c r="M43" i="39300"/>
  <c r="N43" i="39300"/>
  <c r="O43" i="39300"/>
  <c r="P43" i="39300"/>
  <c r="Q43" i="39300"/>
  <c r="R43" i="39300"/>
  <c r="F44" i="39300"/>
  <c r="I44" i="39300"/>
  <c r="L44" i="39300"/>
  <c r="M44" i="39300"/>
  <c r="N44" i="39300"/>
  <c r="O44" i="39300"/>
  <c r="P44" i="39300"/>
  <c r="Q44" i="39300"/>
  <c r="R44" i="39300"/>
  <c r="D45" i="39300"/>
  <c r="E45" i="39300"/>
  <c r="G45" i="39300"/>
  <c r="H45" i="39300"/>
  <c r="I45" i="39300" s="1"/>
  <c r="J45" i="39300"/>
  <c r="K45" i="39300"/>
  <c r="M45" i="39300"/>
  <c r="N45" i="39300"/>
  <c r="P45" i="39300"/>
  <c r="Q45" i="39300"/>
  <c r="F46" i="39300"/>
  <c r="F45" i="39300" s="1"/>
  <c r="I46" i="39300"/>
  <c r="L46" i="39300"/>
  <c r="L45" i="39300" s="1"/>
  <c r="R45" i="39300" s="1"/>
  <c r="M46" i="39300"/>
  <c r="N46" i="39300"/>
  <c r="O46" i="39300"/>
  <c r="P46" i="39300"/>
  <c r="Q46" i="39300"/>
  <c r="R46" i="39300"/>
  <c r="F47" i="39300"/>
  <c r="I47" i="39300"/>
  <c r="L47" i="39300"/>
  <c r="M47" i="39300"/>
  <c r="N47" i="39300"/>
  <c r="O47" i="39300"/>
  <c r="P47" i="39300"/>
  <c r="Q47" i="39300"/>
  <c r="R47" i="39300"/>
  <c r="D48" i="39300"/>
  <c r="E48" i="39300"/>
  <c r="G48" i="39300"/>
  <c r="H48" i="39300"/>
  <c r="I48" i="39300" s="1"/>
  <c r="J48" i="39300"/>
  <c r="K48" i="39300"/>
  <c r="M48" i="39300"/>
  <c r="N48" i="39300"/>
  <c r="P48" i="39300"/>
  <c r="Q48" i="39300"/>
  <c r="F49" i="39300"/>
  <c r="F48" i="39300" s="1"/>
  <c r="O48" i="39300" s="1"/>
  <c r="I49" i="39300"/>
  <c r="L49" i="39300"/>
  <c r="L48" i="39300" s="1"/>
  <c r="R48" i="39300" s="1"/>
  <c r="M49" i="39300"/>
  <c r="N49" i="39300"/>
  <c r="O49" i="39300"/>
  <c r="P49" i="39300"/>
  <c r="Q49" i="39300"/>
  <c r="R49" i="39300"/>
  <c r="F50" i="39300"/>
  <c r="I50" i="39300"/>
  <c r="L50" i="39300"/>
  <c r="M50" i="39300"/>
  <c r="N50" i="39300"/>
  <c r="O50" i="39300"/>
  <c r="P50" i="39300"/>
  <c r="Q50" i="39300"/>
  <c r="R50" i="39300"/>
  <c r="F51" i="39300"/>
  <c r="I51" i="39300"/>
  <c r="L51" i="39300"/>
  <c r="M51" i="39300"/>
  <c r="N51" i="39300"/>
  <c r="O51" i="39300"/>
  <c r="P51" i="39300"/>
  <c r="Q51" i="39300"/>
  <c r="R51" i="39300"/>
  <c r="F52" i="39300"/>
  <c r="I52" i="39300"/>
  <c r="L52" i="39300"/>
  <c r="M52" i="39300"/>
  <c r="N52" i="39300"/>
  <c r="O52" i="39300"/>
  <c r="P52" i="39300"/>
  <c r="Q52" i="39300"/>
  <c r="R52" i="39300"/>
  <c r="F53" i="39300"/>
  <c r="I53" i="39300"/>
  <c r="L53" i="39300"/>
  <c r="M53" i="39300"/>
  <c r="N53" i="39300"/>
  <c r="O53" i="39300"/>
  <c r="P53" i="39300"/>
  <c r="Q53" i="39300"/>
  <c r="R53" i="39300"/>
  <c r="D54" i="39300"/>
  <c r="E54" i="39300"/>
  <c r="G54" i="39300"/>
  <c r="H54" i="39300"/>
  <c r="I54" i="39300"/>
  <c r="J54" i="39300"/>
  <c r="K54" i="39300"/>
  <c r="M54" i="39300"/>
  <c r="N54" i="39300"/>
  <c r="P54" i="39300"/>
  <c r="Q54" i="39300"/>
  <c r="F55" i="39300"/>
  <c r="F54" i="39300" s="1"/>
  <c r="O54" i="39300" s="1"/>
  <c r="I55" i="39300"/>
  <c r="L55" i="39300"/>
  <c r="L54" i="39300" s="1"/>
  <c r="R54" i="39300" s="1"/>
  <c r="M55" i="39300"/>
  <c r="N55" i="39300"/>
  <c r="O55" i="39300"/>
  <c r="P55" i="39300"/>
  <c r="Q55" i="39300"/>
  <c r="R55" i="39300"/>
  <c r="F56" i="39300"/>
  <c r="I56" i="39300"/>
  <c r="L56" i="39300"/>
  <c r="M56" i="39300"/>
  <c r="N56" i="39300"/>
  <c r="O56" i="39300"/>
  <c r="P56" i="39300"/>
  <c r="Q56" i="39300"/>
  <c r="R56" i="39300"/>
  <c r="F57" i="39300"/>
  <c r="I57" i="39300"/>
  <c r="L57" i="39300"/>
  <c r="M57" i="39300"/>
  <c r="N57" i="39300"/>
  <c r="O57" i="39300"/>
  <c r="P57" i="39300"/>
  <c r="Q57" i="39300"/>
  <c r="R57" i="39300"/>
  <c r="F58" i="39300"/>
  <c r="I58" i="39300"/>
  <c r="L58" i="39300"/>
  <c r="M58" i="39300"/>
  <c r="N58" i="39300"/>
  <c r="O58" i="39300"/>
  <c r="P58" i="39300"/>
  <c r="Q58" i="39300"/>
  <c r="R58" i="39300"/>
  <c r="D59" i="39300"/>
  <c r="E59" i="39300"/>
  <c r="G59" i="39300"/>
  <c r="H59" i="39300"/>
  <c r="J59" i="39300"/>
  <c r="K59" i="39300"/>
  <c r="M59" i="39300"/>
  <c r="N59" i="39300"/>
  <c r="P59" i="39300"/>
  <c r="Q59" i="39300"/>
  <c r="F60" i="39300"/>
  <c r="F59" i="39300" s="1"/>
  <c r="I60" i="39300"/>
  <c r="I59" i="39300" s="1"/>
  <c r="L60" i="39300"/>
  <c r="L59" i="39300" s="1"/>
  <c r="R59" i="39300" s="1"/>
  <c r="M60" i="39300"/>
  <c r="N60" i="39300"/>
  <c r="O60" i="39300"/>
  <c r="P60" i="39300"/>
  <c r="Q60" i="39300"/>
  <c r="R60" i="39300"/>
  <c r="F61" i="39300"/>
  <c r="I61" i="39300"/>
  <c r="L61" i="39300"/>
  <c r="M61" i="39300"/>
  <c r="N61" i="39300"/>
  <c r="O61" i="39300"/>
  <c r="P61" i="39300"/>
  <c r="Q61" i="39300"/>
  <c r="R61" i="39300"/>
  <c r="D62" i="39300"/>
  <c r="E62" i="39300"/>
  <c r="G62" i="39300"/>
  <c r="H62" i="39300"/>
  <c r="I62" i="39300"/>
  <c r="J62" i="39300"/>
  <c r="K62" i="39300"/>
  <c r="M62" i="39300"/>
  <c r="N62" i="39300"/>
  <c r="P62" i="39300"/>
  <c r="Q62" i="39300"/>
  <c r="F63" i="39300"/>
  <c r="F62" i="39300" s="1"/>
  <c r="O62" i="39300" s="1"/>
  <c r="I63" i="39300"/>
  <c r="L63" i="39300"/>
  <c r="L62" i="39300" s="1"/>
  <c r="R62" i="39300" s="1"/>
  <c r="M63" i="39300"/>
  <c r="N63" i="39300"/>
  <c r="O63" i="39300"/>
  <c r="P63" i="39300"/>
  <c r="Q63" i="39300"/>
  <c r="R63" i="39300"/>
  <c r="F64" i="39300"/>
  <c r="I64" i="39300"/>
  <c r="L64" i="39300"/>
  <c r="M64" i="39300"/>
  <c r="N64" i="39300"/>
  <c r="O64" i="39300"/>
  <c r="P64" i="39300"/>
  <c r="Q64" i="39300"/>
  <c r="R64" i="39300"/>
  <c r="F65" i="39300"/>
  <c r="I65" i="39300"/>
  <c r="L65" i="39300"/>
  <c r="M65" i="39300"/>
  <c r="N65" i="39300"/>
  <c r="O65" i="39300"/>
  <c r="P65" i="39300"/>
  <c r="Q65" i="39300"/>
  <c r="R65" i="39300"/>
  <c r="F66" i="39300"/>
  <c r="I66" i="39300"/>
  <c r="L66" i="39300"/>
  <c r="M66" i="39300"/>
  <c r="N66" i="39300"/>
  <c r="O66" i="39300"/>
  <c r="P66" i="39300"/>
  <c r="Q66" i="39300"/>
  <c r="R66" i="39300"/>
  <c r="D67" i="39300"/>
  <c r="E67" i="39300"/>
  <c r="G67" i="39300"/>
  <c r="H67" i="39300"/>
  <c r="I67" i="39300" s="1"/>
  <c r="O67" i="39300" s="1"/>
  <c r="J67" i="39300"/>
  <c r="K67" i="39300"/>
  <c r="M67" i="39300"/>
  <c r="N67" i="39300"/>
  <c r="P67" i="39300"/>
  <c r="Q67" i="39300"/>
  <c r="F68" i="39300"/>
  <c r="F67" i="39300" s="1"/>
  <c r="I68" i="39300"/>
  <c r="L68" i="39300"/>
  <c r="L67" i="39300" s="1"/>
  <c r="R67" i="39300" s="1"/>
  <c r="M68" i="39300"/>
  <c r="N68" i="39300"/>
  <c r="O68" i="39300"/>
  <c r="P68" i="39300"/>
  <c r="Q68" i="39300"/>
  <c r="R68" i="39300"/>
  <c r="D69" i="39300"/>
  <c r="E69" i="39300"/>
  <c r="G69" i="39300"/>
  <c r="H69" i="39300"/>
  <c r="I69" i="39300" s="1"/>
  <c r="J69" i="39300"/>
  <c r="K69" i="39300"/>
  <c r="M69" i="39300"/>
  <c r="N69" i="39300"/>
  <c r="P69" i="39300"/>
  <c r="Q69" i="39300"/>
  <c r="F70" i="39300"/>
  <c r="F69" i="39300" s="1"/>
  <c r="I70" i="39300"/>
  <c r="L70" i="39300"/>
  <c r="L69" i="39300" s="1"/>
  <c r="R69" i="39300" s="1"/>
  <c r="M70" i="39300"/>
  <c r="N70" i="39300"/>
  <c r="O70" i="39300"/>
  <c r="P70" i="39300"/>
  <c r="Q70" i="39300"/>
  <c r="R70" i="39300"/>
  <c r="D71" i="39300"/>
  <c r="E71" i="39300"/>
  <c r="G71" i="39300"/>
  <c r="H71" i="39300"/>
  <c r="I71" i="39300" s="1"/>
  <c r="O71" i="39300" s="1"/>
  <c r="J71" i="39300"/>
  <c r="K71" i="39300"/>
  <c r="M71" i="39300"/>
  <c r="N71" i="39300"/>
  <c r="P71" i="39300"/>
  <c r="Q71" i="39300"/>
  <c r="F72" i="39300"/>
  <c r="F71" i="39300" s="1"/>
  <c r="I72" i="39300"/>
  <c r="L72" i="39300"/>
  <c r="L71" i="39300" s="1"/>
  <c r="R71" i="39300" s="1"/>
  <c r="M72" i="39300"/>
  <c r="N72" i="39300"/>
  <c r="O72" i="39300"/>
  <c r="P72" i="39300"/>
  <c r="Q72" i="39300"/>
  <c r="R72" i="39300"/>
  <c r="F73" i="39300"/>
  <c r="I73" i="39300"/>
  <c r="L73" i="39300"/>
  <c r="M73" i="39300"/>
  <c r="N73" i="39300"/>
  <c r="O73" i="39300"/>
  <c r="P73" i="39300"/>
  <c r="Q73" i="39300"/>
  <c r="R73" i="39300"/>
  <c r="D74" i="39300"/>
  <c r="E74" i="39300"/>
  <c r="G74" i="39300"/>
  <c r="H74" i="39300"/>
  <c r="I74" i="39300"/>
  <c r="J74" i="39300"/>
  <c r="K74" i="39300"/>
  <c r="M74" i="39300"/>
  <c r="N74" i="39300"/>
  <c r="P74" i="39300"/>
  <c r="Q74" i="39300"/>
  <c r="F75" i="39300"/>
  <c r="F74" i="39300" s="1"/>
  <c r="O74" i="39300" s="1"/>
  <c r="I75" i="39300"/>
  <c r="L75" i="39300"/>
  <c r="L74" i="39300" s="1"/>
  <c r="R74" i="39300" s="1"/>
  <c r="M75" i="39300"/>
  <c r="N75" i="39300"/>
  <c r="O75" i="39300"/>
  <c r="P75" i="39300"/>
  <c r="Q75" i="39300"/>
  <c r="R75" i="39300"/>
  <c r="F76" i="39300"/>
  <c r="I76" i="39300"/>
  <c r="L76" i="39300"/>
  <c r="M76" i="39300"/>
  <c r="N76" i="39300"/>
  <c r="O76" i="39300"/>
  <c r="P76" i="39300"/>
  <c r="Q76" i="39300"/>
  <c r="R76" i="39300"/>
  <c r="F77" i="39300"/>
  <c r="I77" i="39300"/>
  <c r="L77" i="39300"/>
  <c r="M77" i="39300"/>
  <c r="N77" i="39300"/>
  <c r="O77" i="39300"/>
  <c r="P77" i="39300"/>
  <c r="Q77" i="39300"/>
  <c r="R77" i="39300"/>
  <c r="F78" i="39300"/>
  <c r="I78" i="39300"/>
  <c r="L78" i="39300"/>
  <c r="M78" i="39300"/>
  <c r="N78" i="39300"/>
  <c r="O78" i="39300"/>
  <c r="P78" i="39300"/>
  <c r="Q78" i="39300"/>
  <c r="R78" i="39300"/>
  <c r="D79" i="39300"/>
  <c r="E79" i="39300"/>
  <c r="G79" i="39300"/>
  <c r="H79" i="39300"/>
  <c r="I79" i="39300" s="1"/>
  <c r="J79" i="39300"/>
  <c r="K79" i="39300"/>
  <c r="M79" i="39300"/>
  <c r="N79" i="39300"/>
  <c r="P79" i="39300"/>
  <c r="Q79" i="39300"/>
  <c r="F80" i="39300"/>
  <c r="F79" i="39300" s="1"/>
  <c r="I80" i="39300"/>
  <c r="L80" i="39300"/>
  <c r="L79" i="39300" s="1"/>
  <c r="R79" i="39300" s="1"/>
  <c r="M80" i="39300"/>
  <c r="N80" i="39300"/>
  <c r="O80" i="39300"/>
  <c r="P80" i="39300"/>
  <c r="Q80" i="39300"/>
  <c r="R80" i="39300"/>
  <c r="F81" i="39300"/>
  <c r="I81" i="39300"/>
  <c r="L81" i="39300"/>
  <c r="M81" i="39300"/>
  <c r="N81" i="39300"/>
  <c r="O81" i="39300"/>
  <c r="P81" i="39300"/>
  <c r="Q81" i="39300"/>
  <c r="R81" i="39300"/>
  <c r="D83" i="39300"/>
  <c r="E83" i="39300"/>
  <c r="G83" i="39300"/>
  <c r="H83" i="39300"/>
  <c r="I83" i="39300" s="1"/>
  <c r="J83" i="39300"/>
  <c r="K83" i="39300"/>
  <c r="M83" i="39300"/>
  <c r="N83" i="39300"/>
  <c r="P83" i="39300"/>
  <c r="Q83" i="39300"/>
  <c r="F84" i="39300"/>
  <c r="F83" i="39300" s="1"/>
  <c r="I84" i="39300"/>
  <c r="L84" i="39300"/>
  <c r="L83" i="39300" s="1"/>
  <c r="R83" i="39300" s="1"/>
  <c r="M84" i="39300"/>
  <c r="N84" i="39300"/>
  <c r="O84" i="39300"/>
  <c r="P84" i="39300"/>
  <c r="Q84" i="39300"/>
  <c r="R84" i="39300"/>
  <c r="F85" i="39300"/>
  <c r="I85" i="39300"/>
  <c r="L85" i="39300"/>
  <c r="M85" i="39300"/>
  <c r="N85" i="39300"/>
  <c r="O85" i="39300"/>
  <c r="P85" i="39300"/>
  <c r="Q85" i="39300"/>
  <c r="R85" i="39300"/>
  <c r="F86" i="39300"/>
  <c r="I86" i="39300"/>
  <c r="L86" i="39300"/>
  <c r="M86" i="39300"/>
  <c r="N86" i="39300"/>
  <c r="O86" i="39300"/>
  <c r="P86" i="39300"/>
  <c r="Q86" i="39300"/>
  <c r="R86" i="39300"/>
  <c r="F87" i="39300"/>
  <c r="I87" i="39300"/>
  <c r="L87" i="39300"/>
  <c r="M87" i="39300"/>
  <c r="N87" i="39300"/>
  <c r="O87" i="39300"/>
  <c r="P87" i="39300"/>
  <c r="Q87" i="39300"/>
  <c r="R87" i="39300"/>
  <c r="F88" i="39300"/>
  <c r="I88" i="39300"/>
  <c r="L88" i="39300"/>
  <c r="M88" i="39300"/>
  <c r="N88" i="39300"/>
  <c r="O88" i="39300"/>
  <c r="P88" i="39300"/>
  <c r="Q88" i="39300"/>
  <c r="R88" i="39300"/>
  <c r="F89" i="39300"/>
  <c r="I89" i="39300"/>
  <c r="L89" i="39300"/>
  <c r="M89" i="39300"/>
  <c r="N89" i="39300"/>
  <c r="O89" i="39300"/>
  <c r="P89" i="39300"/>
  <c r="Q89" i="39300"/>
  <c r="R89" i="39300"/>
  <c r="F90" i="39300"/>
  <c r="I90" i="39300"/>
  <c r="L90" i="39300"/>
  <c r="M90" i="39300"/>
  <c r="N90" i="39300"/>
  <c r="O90" i="39300"/>
  <c r="P90" i="39300"/>
  <c r="Q90" i="39300"/>
  <c r="R90" i="39300"/>
  <c r="D91" i="39300"/>
  <c r="E91" i="39300"/>
  <c r="G91" i="39300"/>
  <c r="H91" i="39300"/>
  <c r="I91" i="39300"/>
  <c r="J91" i="39300"/>
  <c r="K91" i="39300"/>
  <c r="M91" i="39300"/>
  <c r="N91" i="39300"/>
  <c r="P91" i="39300"/>
  <c r="Q91" i="39300"/>
  <c r="F92" i="39300"/>
  <c r="I92" i="39300"/>
  <c r="L92" i="39300"/>
  <c r="M92" i="39300"/>
  <c r="N92" i="39300"/>
  <c r="P92" i="39300"/>
  <c r="Q92" i="39300"/>
  <c r="R92" i="39300"/>
  <c r="F93" i="39300"/>
  <c r="I93" i="39300"/>
  <c r="L93" i="39300"/>
  <c r="M93" i="39300"/>
  <c r="N93" i="39300"/>
  <c r="O93" i="39300"/>
  <c r="P93" i="39300"/>
  <c r="Q93" i="39300"/>
  <c r="R93" i="39300"/>
  <c r="F94" i="39300"/>
  <c r="I94" i="39300"/>
  <c r="L94" i="39300"/>
  <c r="M94" i="39300"/>
  <c r="N94" i="39300"/>
  <c r="P94" i="39300"/>
  <c r="Q94" i="39300"/>
  <c r="R94" i="39300"/>
  <c r="F95" i="39300"/>
  <c r="I95" i="39300"/>
  <c r="L95" i="39300"/>
  <c r="M95" i="39300"/>
  <c r="N95" i="39300"/>
  <c r="O95" i="39300"/>
  <c r="P95" i="39300"/>
  <c r="Q95" i="39300"/>
  <c r="R95" i="39300"/>
  <c r="F96" i="39300"/>
  <c r="O96" i="39300" s="1"/>
  <c r="I96" i="39300"/>
  <c r="L96" i="39300"/>
  <c r="R96" i="39300" s="1"/>
  <c r="M96" i="39300"/>
  <c r="N96" i="39300"/>
  <c r="P96" i="39300"/>
  <c r="Q96" i="39300"/>
  <c r="F97" i="39300"/>
  <c r="O97" i="39300" s="1"/>
  <c r="I97" i="39300"/>
  <c r="L97" i="39300"/>
  <c r="M97" i="39300"/>
  <c r="N97" i="39300"/>
  <c r="P97" i="39300"/>
  <c r="Q97" i="39300"/>
  <c r="R97" i="39300"/>
  <c r="D98" i="39300"/>
  <c r="E98" i="39300"/>
  <c r="G98" i="39300"/>
  <c r="H98" i="39300"/>
  <c r="I98" i="39300" s="1"/>
  <c r="J98" i="39300"/>
  <c r="K98" i="39300"/>
  <c r="Q98" i="39300" s="1"/>
  <c r="P98" i="39300"/>
  <c r="F99" i="39300"/>
  <c r="O99" i="39300" s="1"/>
  <c r="I99" i="39300"/>
  <c r="L99" i="39300"/>
  <c r="M99" i="39300"/>
  <c r="N99" i="39300"/>
  <c r="P99" i="39300"/>
  <c r="Q99" i="39300"/>
  <c r="R99" i="39300"/>
  <c r="F100" i="39300"/>
  <c r="I100" i="39300"/>
  <c r="L100" i="39300"/>
  <c r="M100" i="39300"/>
  <c r="N100" i="39300"/>
  <c r="P100" i="39300"/>
  <c r="Q100" i="39300"/>
  <c r="R100" i="39300"/>
  <c r="F101" i="39300"/>
  <c r="I101" i="39300"/>
  <c r="L101" i="39300"/>
  <c r="M101" i="39300"/>
  <c r="N101" i="39300"/>
  <c r="O101" i="39300"/>
  <c r="P101" i="39300"/>
  <c r="Q101" i="39300"/>
  <c r="R101" i="39300"/>
  <c r="F102" i="39300"/>
  <c r="O102" i="39300" s="1"/>
  <c r="I102" i="39300"/>
  <c r="L102" i="39300"/>
  <c r="R102" i="39300" s="1"/>
  <c r="M102" i="39300"/>
  <c r="N102" i="39300"/>
  <c r="P102" i="39300"/>
  <c r="Q102" i="39300"/>
  <c r="F103" i="39300"/>
  <c r="O103" i="39300" s="1"/>
  <c r="I103" i="39300"/>
  <c r="L103" i="39300"/>
  <c r="M103" i="39300"/>
  <c r="N103" i="39300"/>
  <c r="P103" i="39300"/>
  <c r="Q103" i="39300"/>
  <c r="R103" i="39300"/>
  <c r="F104" i="39300"/>
  <c r="I104" i="39300"/>
  <c r="L104" i="39300"/>
  <c r="M104" i="39300"/>
  <c r="N104" i="39300"/>
  <c r="P104" i="39300"/>
  <c r="Q104" i="39300"/>
  <c r="R104" i="39300"/>
  <c r="T104" i="39300"/>
  <c r="F106" i="39300"/>
  <c r="O106" i="39300" s="1"/>
  <c r="I106" i="39300"/>
  <c r="L106" i="39300"/>
  <c r="M106" i="39300"/>
  <c r="N106" i="39300"/>
  <c r="P106" i="39300"/>
  <c r="Q106" i="39300"/>
  <c r="R106" i="39300"/>
  <c r="T106" i="39300"/>
  <c r="F107" i="39300"/>
  <c r="O107" i="39300" s="1"/>
  <c r="I107" i="39300"/>
  <c r="L107" i="39300"/>
  <c r="M107" i="39300"/>
  <c r="N107" i="39300"/>
  <c r="P107" i="39300"/>
  <c r="Q107" i="39300"/>
  <c r="R107" i="39300"/>
  <c r="F108" i="39300"/>
  <c r="I108" i="39300"/>
  <c r="L108" i="39300"/>
  <c r="M108" i="39300"/>
  <c r="N108" i="39300"/>
  <c r="P108" i="39300"/>
  <c r="Q108" i="39300"/>
  <c r="R108" i="39300"/>
  <c r="F109" i="39300"/>
  <c r="I109" i="39300"/>
  <c r="L109" i="39300"/>
  <c r="M109" i="39300"/>
  <c r="N109" i="39300"/>
  <c r="O109" i="39300"/>
  <c r="P109" i="39300"/>
  <c r="Q109" i="39300"/>
  <c r="R109" i="39300"/>
  <c r="D110" i="39300"/>
  <c r="E110" i="39300"/>
  <c r="E105" i="39300" s="1"/>
  <c r="G110" i="39300"/>
  <c r="G105" i="39300" s="1"/>
  <c r="H110" i="39300"/>
  <c r="I110" i="39300" s="1"/>
  <c r="J110" i="39300"/>
  <c r="J105" i="39300" s="1"/>
  <c r="K110" i="39300"/>
  <c r="K105" i="39300" s="1"/>
  <c r="Q105" i="39300" s="1"/>
  <c r="N110" i="39300"/>
  <c r="P110" i="39300"/>
  <c r="Q110" i="39300"/>
  <c r="F111" i="39300"/>
  <c r="I111" i="39300"/>
  <c r="L111" i="39300"/>
  <c r="M111" i="39300"/>
  <c r="N111" i="39300"/>
  <c r="O111" i="39300"/>
  <c r="P111" i="39300"/>
  <c r="Q111" i="39300"/>
  <c r="R111" i="39300"/>
  <c r="F112" i="39300"/>
  <c r="I112" i="39300"/>
  <c r="L112" i="39300"/>
  <c r="L110" i="39300" s="1"/>
  <c r="M112" i="39300"/>
  <c r="N112" i="39300"/>
  <c r="P112" i="39300"/>
  <c r="Q112" i="39300"/>
  <c r="R112" i="39300"/>
  <c r="D113" i="39300"/>
  <c r="E113" i="39300"/>
  <c r="G113" i="39300"/>
  <c r="H113" i="39300"/>
  <c r="I113" i="39300" s="1"/>
  <c r="J113" i="39300"/>
  <c r="P113" i="39300" s="1"/>
  <c r="K113" i="39300"/>
  <c r="M113" i="39300"/>
  <c r="Q113" i="39300"/>
  <c r="F114" i="39300"/>
  <c r="I114" i="39300"/>
  <c r="L114" i="39300"/>
  <c r="M114" i="39300"/>
  <c r="N114" i="39300"/>
  <c r="P114" i="39300"/>
  <c r="Q114" i="39300"/>
  <c r="R114" i="39300"/>
  <c r="F115" i="39300"/>
  <c r="I115" i="39300"/>
  <c r="L115" i="39300"/>
  <c r="M115" i="39300"/>
  <c r="N115" i="39300"/>
  <c r="O115" i="39300"/>
  <c r="P115" i="39300"/>
  <c r="Q115" i="39300"/>
  <c r="R115" i="39300"/>
  <c r="F116" i="39300"/>
  <c r="I116" i="39300"/>
  <c r="L116" i="39300"/>
  <c r="M116" i="39300"/>
  <c r="N116" i="39300"/>
  <c r="P116" i="39300"/>
  <c r="Q116" i="39300"/>
  <c r="R116" i="39300"/>
  <c r="F117" i="39300"/>
  <c r="I117" i="39300"/>
  <c r="L117" i="39300"/>
  <c r="M117" i="39300"/>
  <c r="N117" i="39300"/>
  <c r="O117" i="39300"/>
  <c r="P117" i="39300"/>
  <c r="Q117" i="39300"/>
  <c r="R117" i="39300"/>
  <c r="D118" i="39300"/>
  <c r="E118" i="39300"/>
  <c r="G118" i="39300"/>
  <c r="H118" i="39300"/>
  <c r="J118" i="39300"/>
  <c r="K118" i="39300"/>
  <c r="N118" i="39300"/>
  <c r="P118" i="39300"/>
  <c r="Q118" i="39300"/>
  <c r="F119" i="39300"/>
  <c r="I119" i="39300"/>
  <c r="L119" i="39300"/>
  <c r="M119" i="39300"/>
  <c r="N119" i="39300"/>
  <c r="O119" i="39300"/>
  <c r="P119" i="39300"/>
  <c r="Q119" i="39300"/>
  <c r="R119" i="39300"/>
  <c r="F120" i="39300"/>
  <c r="O120" i="39300" s="1"/>
  <c r="I120" i="39300"/>
  <c r="L120" i="39300"/>
  <c r="M120" i="39300"/>
  <c r="N120" i="39300"/>
  <c r="P120" i="39300"/>
  <c r="Q120" i="39300"/>
  <c r="F121" i="39300"/>
  <c r="O121" i="39300" s="1"/>
  <c r="I121" i="39300"/>
  <c r="L121" i="39300"/>
  <c r="M121" i="39300"/>
  <c r="N121" i="39300"/>
  <c r="P121" i="39300"/>
  <c r="Q121" i="39300"/>
  <c r="R121" i="39300"/>
  <c r="F122" i="39300"/>
  <c r="I122" i="39300"/>
  <c r="L122" i="39300"/>
  <c r="M122" i="39300"/>
  <c r="N122" i="39300"/>
  <c r="P122" i="39300"/>
  <c r="Q122" i="39300"/>
  <c r="R122" i="39300"/>
  <c r="F123" i="39300"/>
  <c r="I123" i="39300"/>
  <c r="L123" i="39300"/>
  <c r="M123" i="39300"/>
  <c r="N123" i="39300"/>
  <c r="O123" i="39300"/>
  <c r="P123" i="39300"/>
  <c r="Q123" i="39300"/>
  <c r="R123" i="39300"/>
  <c r="F124" i="39300"/>
  <c r="O124" i="39300" s="1"/>
  <c r="I124" i="39300"/>
  <c r="L124" i="39300"/>
  <c r="R124" i="39300" s="1"/>
  <c r="M124" i="39300"/>
  <c r="N124" i="39300"/>
  <c r="P124" i="39300"/>
  <c r="Q124" i="39300"/>
  <c r="F125" i="39300"/>
  <c r="O125" i="39300" s="1"/>
  <c r="I125" i="39300"/>
  <c r="L125" i="39300"/>
  <c r="M125" i="39300"/>
  <c r="N125" i="39300"/>
  <c r="P125" i="39300"/>
  <c r="Q125" i="39300"/>
  <c r="R125" i="39300"/>
  <c r="F126" i="39300"/>
  <c r="I126" i="39300"/>
  <c r="L126" i="39300"/>
  <c r="M126" i="39300"/>
  <c r="N126" i="39300"/>
  <c r="P126" i="39300"/>
  <c r="Q126" i="39300"/>
  <c r="R126" i="39300"/>
  <c r="D127" i="39300"/>
  <c r="E127" i="39300"/>
  <c r="G127" i="39300"/>
  <c r="H127" i="39300"/>
  <c r="I127" i="39300" s="1"/>
  <c r="J127" i="39300"/>
  <c r="P127" i="39300" s="1"/>
  <c r="K127" i="39300"/>
  <c r="M127" i="39300"/>
  <c r="Q127" i="39300"/>
  <c r="F128" i="39300"/>
  <c r="I128" i="39300"/>
  <c r="L128" i="39300"/>
  <c r="M128" i="39300"/>
  <c r="N128" i="39300"/>
  <c r="P128" i="39300"/>
  <c r="Q128" i="39300"/>
  <c r="R128" i="39300"/>
  <c r="F129" i="39300"/>
  <c r="I129" i="39300"/>
  <c r="L129" i="39300"/>
  <c r="M129" i="39300"/>
  <c r="N129" i="39300"/>
  <c r="O129" i="39300"/>
  <c r="P129" i="39300"/>
  <c r="Q129" i="39300"/>
  <c r="R129" i="39300"/>
  <c r="F130" i="39300"/>
  <c r="O130" i="39300" s="1"/>
  <c r="I130" i="39300"/>
  <c r="L130" i="39300"/>
  <c r="R130" i="39300" s="1"/>
  <c r="M130" i="39300"/>
  <c r="N130" i="39300"/>
  <c r="P130" i="39300"/>
  <c r="Q130" i="39300"/>
  <c r="F131" i="39300"/>
  <c r="O131" i="39300" s="1"/>
  <c r="I131" i="39300"/>
  <c r="L131" i="39300"/>
  <c r="M131" i="39300"/>
  <c r="N131" i="39300"/>
  <c r="P131" i="39300"/>
  <c r="Q131" i="39300"/>
  <c r="R131" i="39300"/>
  <c r="F132" i="39300"/>
  <c r="I132" i="39300"/>
  <c r="L132" i="39300"/>
  <c r="M132" i="39300"/>
  <c r="N132" i="39300"/>
  <c r="P132" i="39300"/>
  <c r="Q132" i="39300"/>
  <c r="R132" i="39300"/>
  <c r="F133" i="39300"/>
  <c r="I133" i="39300"/>
  <c r="L133" i="39300"/>
  <c r="M133" i="39300"/>
  <c r="N133" i="39300"/>
  <c r="O133" i="39300"/>
  <c r="P133" i="39300"/>
  <c r="Q133" i="39300"/>
  <c r="R133" i="39300"/>
  <c r="D134" i="39300"/>
  <c r="E134" i="39300"/>
  <c r="G134" i="39300"/>
  <c r="H134" i="39300"/>
  <c r="J134" i="39300"/>
  <c r="P134" i="39300" s="1"/>
  <c r="K134" i="39300"/>
  <c r="N134" i="39300"/>
  <c r="Q134" i="39300"/>
  <c r="F135" i="39300"/>
  <c r="I135" i="39300"/>
  <c r="L135" i="39300"/>
  <c r="M135" i="39300"/>
  <c r="N135" i="39300"/>
  <c r="O135" i="39300"/>
  <c r="P135" i="39300"/>
  <c r="Q135" i="39300"/>
  <c r="R135" i="39300"/>
  <c r="F136" i="39300"/>
  <c r="O136" i="39300" s="1"/>
  <c r="I136" i="39300"/>
  <c r="L136" i="39300"/>
  <c r="R136" i="39300" s="1"/>
  <c r="M136" i="39300"/>
  <c r="N136" i="39300"/>
  <c r="P136" i="39300"/>
  <c r="Q136" i="39300"/>
  <c r="F137" i="39300"/>
  <c r="O137" i="39300" s="1"/>
  <c r="I137" i="39300"/>
  <c r="L137" i="39300"/>
  <c r="M137" i="39300"/>
  <c r="N137" i="39300"/>
  <c r="P137" i="39300"/>
  <c r="Q137" i="39300"/>
  <c r="R137" i="39300"/>
  <c r="F138" i="39300"/>
  <c r="I138" i="39300"/>
  <c r="L138" i="39300"/>
  <c r="M138" i="39300"/>
  <c r="N138" i="39300"/>
  <c r="P138" i="39300"/>
  <c r="Q138" i="39300"/>
  <c r="R138" i="39300"/>
  <c r="F139" i="39300"/>
  <c r="I139" i="39300"/>
  <c r="L139" i="39300"/>
  <c r="M139" i="39300"/>
  <c r="N139" i="39300"/>
  <c r="O139" i="39300"/>
  <c r="P139" i="39300"/>
  <c r="Q139" i="39300"/>
  <c r="R139" i="39300"/>
  <c r="F140" i="39300"/>
  <c r="O140" i="39300" s="1"/>
  <c r="I140" i="39300"/>
  <c r="L140" i="39300"/>
  <c r="R140" i="39300" s="1"/>
  <c r="M140" i="39300"/>
  <c r="N140" i="39300"/>
  <c r="P140" i="39300"/>
  <c r="Q140" i="39300"/>
  <c r="F141" i="39300"/>
  <c r="O141" i="39300" s="1"/>
  <c r="I141" i="39300"/>
  <c r="L141" i="39300"/>
  <c r="M141" i="39300"/>
  <c r="N141" i="39300"/>
  <c r="P141" i="39300"/>
  <c r="Q141" i="39300"/>
  <c r="R141" i="39300"/>
  <c r="F142" i="39300"/>
  <c r="I142" i="39300"/>
  <c r="L142" i="39300"/>
  <c r="M142" i="39300"/>
  <c r="N142" i="39300"/>
  <c r="P142" i="39300"/>
  <c r="Q142" i="39300"/>
  <c r="R142" i="39300"/>
  <c r="F143" i="39300"/>
  <c r="I143" i="39300"/>
  <c r="L143" i="39300"/>
  <c r="M143" i="39300"/>
  <c r="N143" i="39300"/>
  <c r="O143" i="39300"/>
  <c r="P143" i="39300"/>
  <c r="Q143" i="39300"/>
  <c r="R143" i="39300"/>
  <c r="F144" i="39300"/>
  <c r="O144" i="39300" s="1"/>
  <c r="I144" i="39300"/>
  <c r="L144" i="39300"/>
  <c r="R144" i="39300" s="1"/>
  <c r="M144" i="39300"/>
  <c r="N144" i="39300"/>
  <c r="P144" i="39300"/>
  <c r="Q144" i="39300"/>
  <c r="D145" i="39300"/>
  <c r="E145" i="39300"/>
  <c r="G145" i="39300"/>
  <c r="M145" i="39300" s="1"/>
  <c r="H145" i="39300"/>
  <c r="I145" i="39300"/>
  <c r="J145" i="39300"/>
  <c r="K145" i="39300"/>
  <c r="Q145" i="39300" s="1"/>
  <c r="P145" i="39300"/>
  <c r="F146" i="39300"/>
  <c r="I146" i="39300"/>
  <c r="L146" i="39300"/>
  <c r="R146" i="39300" s="1"/>
  <c r="M146" i="39300"/>
  <c r="N146" i="39300"/>
  <c r="P146" i="39300"/>
  <c r="Q146" i="39300"/>
  <c r="F147" i="39300"/>
  <c r="O147" i="39300" s="1"/>
  <c r="I147" i="39300"/>
  <c r="L147" i="39300"/>
  <c r="M147" i="39300"/>
  <c r="N147" i="39300"/>
  <c r="P147" i="39300"/>
  <c r="Q147" i="39300"/>
  <c r="R147" i="39300"/>
  <c r="F148" i="39300"/>
  <c r="I148" i="39300"/>
  <c r="L148" i="39300"/>
  <c r="M148" i="39300"/>
  <c r="N148" i="39300"/>
  <c r="P148" i="39300"/>
  <c r="Q148" i="39300"/>
  <c r="R148" i="39300"/>
  <c r="F149" i="39300"/>
  <c r="I149" i="39300"/>
  <c r="L149" i="39300"/>
  <c r="M149" i="39300"/>
  <c r="N149" i="39300"/>
  <c r="O149" i="39300"/>
  <c r="P149" i="39300"/>
  <c r="Q149" i="39300"/>
  <c r="R149" i="39300"/>
  <c r="F150" i="39300"/>
  <c r="O150" i="39300" s="1"/>
  <c r="I150" i="39300"/>
  <c r="L150" i="39300"/>
  <c r="R150" i="39300" s="1"/>
  <c r="M150" i="39300"/>
  <c r="N150" i="39300"/>
  <c r="P150" i="39300"/>
  <c r="Q150" i="39300"/>
  <c r="D151" i="39300"/>
  <c r="E151" i="39300"/>
  <c r="G151" i="39300"/>
  <c r="M151" i="39300" s="1"/>
  <c r="H151" i="39300"/>
  <c r="I151" i="39300"/>
  <c r="J151" i="39300"/>
  <c r="K151" i="39300"/>
  <c r="Q151" i="39300" s="1"/>
  <c r="P151" i="39300"/>
  <c r="F152" i="39300"/>
  <c r="I152" i="39300"/>
  <c r="L152" i="39300"/>
  <c r="R152" i="39300" s="1"/>
  <c r="M152" i="39300"/>
  <c r="N152" i="39300"/>
  <c r="P152" i="39300"/>
  <c r="Q152" i="39300"/>
  <c r="F153" i="39300"/>
  <c r="O153" i="39300" s="1"/>
  <c r="I153" i="39300"/>
  <c r="L153" i="39300"/>
  <c r="M153" i="39300"/>
  <c r="N153" i="39300"/>
  <c r="P153" i="39300"/>
  <c r="Q153" i="39300"/>
  <c r="R153" i="39300"/>
  <c r="F154" i="39300"/>
  <c r="I154" i="39300"/>
  <c r="L154" i="39300"/>
  <c r="M154" i="39300"/>
  <c r="N154" i="39300"/>
  <c r="P154" i="39300"/>
  <c r="Q154" i="39300"/>
  <c r="R154" i="39300"/>
  <c r="F155" i="39300"/>
  <c r="I155" i="39300"/>
  <c r="L155" i="39300"/>
  <c r="M155" i="39300"/>
  <c r="N155" i="39300"/>
  <c r="O155" i="39300"/>
  <c r="P155" i="39300"/>
  <c r="Q155" i="39300"/>
  <c r="R155" i="39300"/>
  <c r="F156" i="39300"/>
  <c r="O156" i="39300" s="1"/>
  <c r="I156" i="39300"/>
  <c r="L156" i="39300"/>
  <c r="R156" i="39300" s="1"/>
  <c r="M156" i="39300"/>
  <c r="N156" i="39300"/>
  <c r="P156" i="39300"/>
  <c r="Q156" i="39300"/>
  <c r="F157" i="39300"/>
  <c r="O157" i="39300" s="1"/>
  <c r="I157" i="39300"/>
  <c r="L157" i="39300"/>
  <c r="M157" i="39300"/>
  <c r="N157" i="39300"/>
  <c r="P157" i="39300"/>
  <c r="Q157" i="39300"/>
  <c r="R157" i="39300"/>
  <c r="F158" i="39300"/>
  <c r="I158" i="39300"/>
  <c r="L158" i="39300"/>
  <c r="R158" i="39300" s="1"/>
  <c r="M158" i="39300"/>
  <c r="N158" i="39300"/>
  <c r="P158" i="39300"/>
  <c r="Q158" i="39300"/>
  <c r="F159" i="39300"/>
  <c r="O159" i="39300" s="1"/>
  <c r="I159" i="39300"/>
  <c r="L159" i="39300"/>
  <c r="R159" i="39300" s="1"/>
  <c r="M159" i="39300"/>
  <c r="N159" i="39300"/>
  <c r="P159" i="39300"/>
  <c r="Q159" i="39300"/>
  <c r="F160" i="39300"/>
  <c r="O160" i="39300" s="1"/>
  <c r="I160" i="39300"/>
  <c r="L160" i="39300"/>
  <c r="M160" i="39300"/>
  <c r="N160" i="39300"/>
  <c r="P160" i="39300"/>
  <c r="Q160" i="39300"/>
  <c r="R160" i="39300"/>
  <c r="F161" i="39300"/>
  <c r="I161" i="39300"/>
  <c r="L161" i="39300"/>
  <c r="M161" i="39300"/>
  <c r="N161" i="39300"/>
  <c r="P161" i="39300"/>
  <c r="Q161" i="39300"/>
  <c r="R161" i="39300"/>
  <c r="F162" i="39300"/>
  <c r="I162" i="39300"/>
  <c r="L162" i="39300"/>
  <c r="M162" i="39300"/>
  <c r="N162" i="39300"/>
  <c r="O162" i="39300"/>
  <c r="P162" i="39300"/>
  <c r="Q162" i="39300"/>
  <c r="R162" i="39300"/>
  <c r="D164" i="39300"/>
  <c r="E164" i="39300"/>
  <c r="G164" i="39300"/>
  <c r="H164" i="39300"/>
  <c r="J164" i="39300"/>
  <c r="P164" i="39300" s="1"/>
  <c r="K164" i="39300"/>
  <c r="M164" i="39300"/>
  <c r="Q164" i="39300"/>
  <c r="F165" i="39300"/>
  <c r="I165" i="39300"/>
  <c r="L165" i="39300"/>
  <c r="M165" i="39300"/>
  <c r="N165" i="39300"/>
  <c r="P165" i="39300"/>
  <c r="Q165" i="39300"/>
  <c r="R165" i="39300"/>
  <c r="F166" i="39300"/>
  <c r="I166" i="39300"/>
  <c r="L166" i="39300"/>
  <c r="M166" i="39300"/>
  <c r="N166" i="39300"/>
  <c r="O166" i="39300"/>
  <c r="P166" i="39300"/>
  <c r="Q166" i="39300"/>
  <c r="R166" i="39300"/>
  <c r="F167" i="39300"/>
  <c r="O167" i="39300" s="1"/>
  <c r="I167" i="39300"/>
  <c r="L167" i="39300"/>
  <c r="R167" i="39300" s="1"/>
  <c r="M167" i="39300"/>
  <c r="N167" i="39300"/>
  <c r="P167" i="39300"/>
  <c r="Q167" i="39300"/>
  <c r="F168" i="39300"/>
  <c r="O168" i="39300" s="1"/>
  <c r="I168" i="39300"/>
  <c r="L168" i="39300"/>
  <c r="M168" i="39300"/>
  <c r="N168" i="39300"/>
  <c r="P168" i="39300"/>
  <c r="Q168" i="39300"/>
  <c r="R168" i="39300"/>
  <c r="D169" i="39300"/>
  <c r="E169" i="39300"/>
  <c r="G169" i="39300"/>
  <c r="H169" i="39300"/>
  <c r="J169" i="39300"/>
  <c r="K169" i="39300"/>
  <c r="M169" i="39300"/>
  <c r="N169" i="39300"/>
  <c r="P169" i="39300"/>
  <c r="Q169" i="39300"/>
  <c r="F170" i="39300"/>
  <c r="I170" i="39300"/>
  <c r="L170" i="39300"/>
  <c r="M170" i="39300"/>
  <c r="N170" i="39300"/>
  <c r="O170" i="39300"/>
  <c r="P170" i="39300"/>
  <c r="Q170" i="39300"/>
  <c r="R170" i="39300"/>
  <c r="F171" i="39300"/>
  <c r="O171" i="39300" s="1"/>
  <c r="I171" i="39300"/>
  <c r="L171" i="39300"/>
  <c r="R171" i="39300" s="1"/>
  <c r="M171" i="39300"/>
  <c r="N171" i="39300"/>
  <c r="P171" i="39300"/>
  <c r="Q171" i="39300"/>
  <c r="F172" i="39300"/>
  <c r="O172" i="39300" s="1"/>
  <c r="I172" i="39300"/>
  <c r="L172" i="39300"/>
  <c r="M172" i="39300"/>
  <c r="N172" i="39300"/>
  <c r="P172" i="39300"/>
  <c r="Q172" i="39300"/>
  <c r="R172" i="39300"/>
  <c r="F173" i="39300"/>
  <c r="I173" i="39300"/>
  <c r="L173" i="39300"/>
  <c r="M173" i="39300"/>
  <c r="N173" i="39300"/>
  <c r="P173" i="39300"/>
  <c r="Q173" i="39300"/>
  <c r="R173" i="39300"/>
  <c r="H187" i="39300"/>
  <c r="B6" i="39299"/>
  <c r="C6" i="39299"/>
  <c r="E6" i="39299"/>
  <c r="F6" i="39299"/>
  <c r="H6" i="39299"/>
  <c r="I6" i="39299"/>
  <c r="K6" i="39299"/>
  <c r="D7" i="39299"/>
  <c r="D6" i="39299" s="1"/>
  <c r="G7" i="39299"/>
  <c r="G6" i="39299" s="1"/>
  <c r="J7" i="39299"/>
  <c r="J6" i="39299" s="1"/>
  <c r="K7" i="39299"/>
  <c r="L7" i="39299"/>
  <c r="M7" i="39299"/>
  <c r="B8" i="39299"/>
  <c r="C8" i="39299"/>
  <c r="E8" i="39299"/>
  <c r="F8" i="39299"/>
  <c r="H8" i="39299"/>
  <c r="I8" i="39299"/>
  <c r="L8" i="39299" s="1"/>
  <c r="K8" i="39299"/>
  <c r="D9" i="39299"/>
  <c r="G9" i="39299"/>
  <c r="J9" i="39299"/>
  <c r="K9" i="39299"/>
  <c r="L9" i="39299"/>
  <c r="D10" i="39299"/>
  <c r="G10" i="39299"/>
  <c r="J10" i="39299"/>
  <c r="M10" i="39299" s="1"/>
  <c r="K10" i="39299"/>
  <c r="L10" i="39299"/>
  <c r="D11" i="39299"/>
  <c r="G11" i="39299"/>
  <c r="J11" i="39299"/>
  <c r="M11" i="39299" s="1"/>
  <c r="K11" i="39299"/>
  <c r="L11" i="39299"/>
  <c r="D12" i="39299"/>
  <c r="G12" i="39299"/>
  <c r="J12" i="39299"/>
  <c r="M12" i="39299" s="1"/>
  <c r="K12" i="39299"/>
  <c r="L12" i="39299"/>
  <c r="B13" i="39299"/>
  <c r="C13" i="39299"/>
  <c r="E13" i="39299"/>
  <c r="F13" i="39299"/>
  <c r="H13" i="39299"/>
  <c r="I13" i="39299"/>
  <c r="L13" i="39299" s="1"/>
  <c r="K13" i="39299"/>
  <c r="D14" i="39299"/>
  <c r="D13" i="39299" s="1"/>
  <c r="G14" i="39299"/>
  <c r="G13" i="39299" s="1"/>
  <c r="J14" i="39299"/>
  <c r="J13" i="39299" s="1"/>
  <c r="M13" i="39299" s="1"/>
  <c r="K14" i="39299"/>
  <c r="L14" i="39299"/>
  <c r="M14" i="39299"/>
  <c r="B15" i="39299"/>
  <c r="C15" i="39299"/>
  <c r="E15" i="39299"/>
  <c r="F15" i="39299"/>
  <c r="H15" i="39299"/>
  <c r="I15" i="39299"/>
  <c r="K15" i="39299"/>
  <c r="L15" i="39299"/>
  <c r="D16" i="39299"/>
  <c r="G16" i="39299"/>
  <c r="J16" i="39299"/>
  <c r="K16" i="39299"/>
  <c r="L16" i="39299"/>
  <c r="M16" i="39299"/>
  <c r="D17" i="39299"/>
  <c r="G17" i="39299"/>
  <c r="J17" i="39299"/>
  <c r="K17" i="39299"/>
  <c r="L17" i="39299"/>
  <c r="M17" i="39299"/>
  <c r="D18" i="39299"/>
  <c r="G18" i="39299"/>
  <c r="J18" i="39299"/>
  <c r="K18" i="39299"/>
  <c r="L18" i="39299"/>
  <c r="M18" i="39299"/>
  <c r="B19" i="39299"/>
  <c r="C19" i="39299"/>
  <c r="E19" i="39299"/>
  <c r="F19" i="39299"/>
  <c r="H19" i="39299"/>
  <c r="I19" i="39299"/>
  <c r="L19" i="39299" s="1"/>
  <c r="K19" i="39299"/>
  <c r="D20" i="39299"/>
  <c r="G20" i="39299"/>
  <c r="J20" i="39299"/>
  <c r="K20" i="39299"/>
  <c r="L20" i="39299"/>
  <c r="D21" i="39299"/>
  <c r="G21" i="39299"/>
  <c r="J21" i="39299"/>
  <c r="M21" i="39299" s="1"/>
  <c r="K21" i="39299"/>
  <c r="L21" i="39299"/>
  <c r="D22" i="39299"/>
  <c r="G22" i="39299"/>
  <c r="J22" i="39299"/>
  <c r="M22" i="39299" s="1"/>
  <c r="K22" i="39299"/>
  <c r="L22" i="39299"/>
  <c r="B23" i="39299"/>
  <c r="C23" i="39299"/>
  <c r="E23" i="39299"/>
  <c r="F23" i="39299"/>
  <c r="H23" i="39299"/>
  <c r="I23" i="39299"/>
  <c r="L23" i="39299" s="1"/>
  <c r="K23" i="39299"/>
  <c r="D24" i="39299"/>
  <c r="G24" i="39299"/>
  <c r="J24" i="39299"/>
  <c r="K24" i="39299"/>
  <c r="L24" i="39299"/>
  <c r="M24" i="39299"/>
  <c r="D25" i="39299"/>
  <c r="G25" i="39299"/>
  <c r="J25" i="39299"/>
  <c r="K25" i="39299"/>
  <c r="L25" i="39299"/>
  <c r="M25" i="39299"/>
  <c r="D26" i="39299"/>
  <c r="G26" i="39299"/>
  <c r="J26" i="39299"/>
  <c r="K26" i="39299"/>
  <c r="L26" i="39299"/>
  <c r="M26" i="39299"/>
  <c r="B27" i="39299"/>
  <c r="C27" i="39299"/>
  <c r="E27" i="39299"/>
  <c r="F27" i="39299"/>
  <c r="H27" i="39299"/>
  <c r="I27" i="39299"/>
  <c r="L27" i="39299" s="1"/>
  <c r="K27" i="39299"/>
  <c r="D28" i="39299"/>
  <c r="G28" i="39299"/>
  <c r="J28" i="39299"/>
  <c r="K28" i="39299"/>
  <c r="L28" i="39299"/>
  <c r="D29" i="39299"/>
  <c r="G29" i="39299"/>
  <c r="J29" i="39299"/>
  <c r="M29" i="39299" s="1"/>
  <c r="K29" i="39299"/>
  <c r="L29" i="39299"/>
  <c r="D30" i="39299"/>
  <c r="G30" i="39299"/>
  <c r="J30" i="39299"/>
  <c r="M30" i="39299" s="1"/>
  <c r="K30" i="39299"/>
  <c r="L30" i="39299"/>
  <c r="B31" i="39299"/>
  <c r="C31" i="39299"/>
  <c r="E31" i="39299"/>
  <c r="F31" i="39299"/>
  <c r="H31" i="39299"/>
  <c r="I31" i="39299"/>
  <c r="L31" i="39299" s="1"/>
  <c r="K31" i="39299"/>
  <c r="D32" i="39299"/>
  <c r="G32" i="39299"/>
  <c r="J32" i="39299"/>
  <c r="K32" i="39299"/>
  <c r="L32" i="39299"/>
  <c r="M32" i="39299"/>
  <c r="D33" i="39299"/>
  <c r="G33" i="39299"/>
  <c r="J33" i="39299"/>
  <c r="K33" i="39299"/>
  <c r="L33" i="39299"/>
  <c r="M33" i="39299"/>
  <c r="D34" i="39299"/>
  <c r="G34" i="39299"/>
  <c r="J34" i="39299"/>
  <c r="K34" i="39299"/>
  <c r="L34" i="39299"/>
  <c r="M34" i="39299"/>
  <c r="D35" i="39299"/>
  <c r="G35" i="39299"/>
  <c r="J35" i="39299"/>
  <c r="K35" i="39299"/>
  <c r="L35" i="39299"/>
  <c r="M35" i="39299"/>
  <c r="B36" i="39299"/>
  <c r="C36" i="39299"/>
  <c r="E36" i="39299"/>
  <c r="F36" i="39299"/>
  <c r="H36" i="39299"/>
  <c r="I36" i="39299"/>
  <c r="L36" i="39299" s="1"/>
  <c r="K36" i="39299"/>
  <c r="D37" i="39299"/>
  <c r="D36" i="39299" s="1"/>
  <c r="G37" i="39299"/>
  <c r="G36" i="39299" s="1"/>
  <c r="J37" i="39299"/>
  <c r="J36" i="39299" s="1"/>
  <c r="M36" i="39299" s="1"/>
  <c r="K37" i="39299"/>
  <c r="L37" i="39299"/>
  <c r="B38" i="39299"/>
  <c r="C38" i="39299"/>
  <c r="E38" i="39299"/>
  <c r="F38" i="39299"/>
  <c r="H38" i="39299"/>
  <c r="I38" i="39299"/>
  <c r="L38" i="39299" s="1"/>
  <c r="K38" i="39299"/>
  <c r="D39" i="39299"/>
  <c r="G39" i="39299"/>
  <c r="J39" i="39299"/>
  <c r="K39" i="39299"/>
  <c r="L39" i="39299"/>
  <c r="M39" i="39299"/>
  <c r="D40" i="39299"/>
  <c r="G40" i="39299"/>
  <c r="J40" i="39299"/>
  <c r="K40" i="39299"/>
  <c r="L40" i="39299"/>
  <c r="M40" i="39299"/>
  <c r="D41" i="39299"/>
  <c r="G41" i="39299"/>
  <c r="J41" i="39299"/>
  <c r="K41" i="39299"/>
  <c r="L41" i="39299"/>
  <c r="M41" i="39299"/>
  <c r="B42" i="39299"/>
  <c r="C42" i="39299"/>
  <c r="E42" i="39299"/>
  <c r="F42" i="39299"/>
  <c r="H42" i="39299"/>
  <c r="I42" i="39299"/>
  <c r="L42" i="39299" s="1"/>
  <c r="K42" i="39299"/>
  <c r="D43" i="39299"/>
  <c r="G43" i="39299"/>
  <c r="J43" i="39299"/>
  <c r="K43" i="39299"/>
  <c r="L43" i="39299"/>
  <c r="D44" i="39299"/>
  <c r="G44" i="39299"/>
  <c r="J44" i="39299"/>
  <c r="M44" i="39299" s="1"/>
  <c r="K44" i="39299"/>
  <c r="L44" i="39299"/>
  <c r="B45" i="39299"/>
  <c r="C45" i="39299"/>
  <c r="E45" i="39299"/>
  <c r="F45" i="39299"/>
  <c r="H45" i="39299"/>
  <c r="I45" i="39299"/>
  <c r="L45" i="39299" s="1"/>
  <c r="K45" i="39299"/>
  <c r="D46" i="39299"/>
  <c r="G46" i="39299"/>
  <c r="J46" i="39299"/>
  <c r="K46" i="39299"/>
  <c r="L46" i="39299"/>
  <c r="M46" i="39299"/>
  <c r="D47" i="39299"/>
  <c r="G47" i="39299"/>
  <c r="J47" i="39299"/>
  <c r="K47" i="39299"/>
  <c r="L47" i="39299"/>
  <c r="M47" i="39299"/>
  <c r="B48" i="39299"/>
  <c r="C48" i="39299"/>
  <c r="E48" i="39299"/>
  <c r="F48" i="39299"/>
  <c r="H48" i="39299"/>
  <c r="I48" i="39299"/>
  <c r="L48" i="39299" s="1"/>
  <c r="K48" i="39299"/>
  <c r="D49" i="39299"/>
  <c r="G49" i="39299"/>
  <c r="J49" i="39299"/>
  <c r="K49" i="39299"/>
  <c r="L49" i="39299"/>
  <c r="D50" i="39299"/>
  <c r="G50" i="39299"/>
  <c r="J50" i="39299"/>
  <c r="M50" i="39299" s="1"/>
  <c r="K50" i="39299"/>
  <c r="L50" i="39299"/>
  <c r="D51" i="39299"/>
  <c r="G51" i="39299"/>
  <c r="J51" i="39299"/>
  <c r="M51" i="39299" s="1"/>
  <c r="K51" i="39299"/>
  <c r="L51" i="39299"/>
  <c r="D52" i="39299"/>
  <c r="G52" i="39299"/>
  <c r="J52" i="39299"/>
  <c r="M52" i="39299" s="1"/>
  <c r="K52" i="39299"/>
  <c r="L52" i="39299"/>
  <c r="D53" i="39299"/>
  <c r="G53" i="39299"/>
  <c r="J53" i="39299"/>
  <c r="M53" i="39299" s="1"/>
  <c r="K53" i="39299"/>
  <c r="L53" i="39299"/>
  <c r="B54" i="39299"/>
  <c r="C54" i="39299"/>
  <c r="E54" i="39299"/>
  <c r="F54" i="39299"/>
  <c r="H54" i="39299"/>
  <c r="I54" i="39299"/>
  <c r="L54" i="39299" s="1"/>
  <c r="K54" i="39299"/>
  <c r="D55" i="39299"/>
  <c r="G55" i="39299"/>
  <c r="J55" i="39299"/>
  <c r="K55" i="39299"/>
  <c r="L55" i="39299"/>
  <c r="M55" i="39299"/>
  <c r="D56" i="39299"/>
  <c r="G56" i="39299"/>
  <c r="J56" i="39299"/>
  <c r="K56" i="39299"/>
  <c r="L56" i="39299"/>
  <c r="M56" i="39299"/>
  <c r="D57" i="39299"/>
  <c r="G57" i="39299"/>
  <c r="J57" i="39299"/>
  <c r="K57" i="39299"/>
  <c r="L57" i="39299"/>
  <c r="M57" i="39299"/>
  <c r="D58" i="39299"/>
  <c r="G58" i="39299"/>
  <c r="J58" i="39299"/>
  <c r="K58" i="39299"/>
  <c r="L58" i="39299"/>
  <c r="M58" i="39299"/>
  <c r="B59" i="39299"/>
  <c r="C59" i="39299"/>
  <c r="E59" i="39299"/>
  <c r="F59" i="39299"/>
  <c r="H59" i="39299"/>
  <c r="I59" i="39299"/>
  <c r="L59" i="39299" s="1"/>
  <c r="K59" i="39299"/>
  <c r="D60" i="39299"/>
  <c r="G60" i="39299"/>
  <c r="J60" i="39299"/>
  <c r="K60" i="39299"/>
  <c r="L60" i="39299"/>
  <c r="D61" i="39299"/>
  <c r="G61" i="39299"/>
  <c r="J61" i="39299"/>
  <c r="M61" i="39299" s="1"/>
  <c r="K61" i="39299"/>
  <c r="L61" i="39299"/>
  <c r="B62" i="39299"/>
  <c r="C62" i="39299"/>
  <c r="E62" i="39299"/>
  <c r="F62" i="39299"/>
  <c r="H62" i="39299"/>
  <c r="I62" i="39299"/>
  <c r="L62" i="39299" s="1"/>
  <c r="K62" i="39299"/>
  <c r="D63" i="39299"/>
  <c r="G63" i="39299"/>
  <c r="J63" i="39299"/>
  <c r="K63" i="39299"/>
  <c r="L63" i="39299"/>
  <c r="M63" i="39299"/>
  <c r="D64" i="39299"/>
  <c r="G64" i="39299"/>
  <c r="J64" i="39299"/>
  <c r="K64" i="39299"/>
  <c r="L64" i="39299"/>
  <c r="M64" i="39299"/>
  <c r="D65" i="39299"/>
  <c r="G65" i="39299"/>
  <c r="J65" i="39299"/>
  <c r="K65" i="39299"/>
  <c r="L65" i="39299"/>
  <c r="M65" i="39299"/>
  <c r="D66" i="39299"/>
  <c r="G66" i="39299"/>
  <c r="J66" i="39299"/>
  <c r="K66" i="39299"/>
  <c r="L66" i="39299"/>
  <c r="M66" i="39299"/>
  <c r="B67" i="39299"/>
  <c r="C67" i="39299"/>
  <c r="E67" i="39299"/>
  <c r="F67" i="39299"/>
  <c r="H67" i="39299"/>
  <c r="I67" i="39299"/>
  <c r="L67" i="39299" s="1"/>
  <c r="K67" i="39299"/>
  <c r="D68" i="39299"/>
  <c r="D67" i="39299" s="1"/>
  <c r="G68" i="39299"/>
  <c r="G67" i="39299" s="1"/>
  <c r="J68" i="39299"/>
  <c r="J67" i="39299" s="1"/>
  <c r="M67" i="39299" s="1"/>
  <c r="K68" i="39299"/>
  <c r="L68" i="39299"/>
  <c r="B69" i="39299"/>
  <c r="C69" i="39299"/>
  <c r="E69" i="39299"/>
  <c r="F69" i="39299"/>
  <c r="H69" i="39299"/>
  <c r="I69" i="39299"/>
  <c r="L69" i="39299" s="1"/>
  <c r="K69" i="39299"/>
  <c r="D70" i="39299"/>
  <c r="D69" i="39299" s="1"/>
  <c r="G70" i="39299"/>
  <c r="G69" i="39299" s="1"/>
  <c r="J70" i="39299"/>
  <c r="J69" i="39299" s="1"/>
  <c r="M69" i="39299" s="1"/>
  <c r="K70" i="39299"/>
  <c r="L70" i="39299"/>
  <c r="M70" i="39299"/>
  <c r="B71" i="39299"/>
  <c r="C71" i="39299"/>
  <c r="E71" i="39299"/>
  <c r="F71" i="39299"/>
  <c r="H71" i="39299"/>
  <c r="I71" i="39299"/>
  <c r="L71" i="39299" s="1"/>
  <c r="K71" i="39299"/>
  <c r="D72" i="39299"/>
  <c r="G72" i="39299"/>
  <c r="J72" i="39299"/>
  <c r="K72" i="39299"/>
  <c r="L72" i="39299"/>
  <c r="D73" i="39299"/>
  <c r="G73" i="39299"/>
  <c r="J73" i="39299"/>
  <c r="M73" i="39299" s="1"/>
  <c r="K73" i="39299"/>
  <c r="L73" i="39299"/>
  <c r="B74" i="39299"/>
  <c r="C74" i="39299"/>
  <c r="E74" i="39299"/>
  <c r="F74" i="39299"/>
  <c r="H74" i="39299"/>
  <c r="I74" i="39299"/>
  <c r="L74" i="39299" s="1"/>
  <c r="K74" i="39299"/>
  <c r="D75" i="39299"/>
  <c r="G75" i="39299"/>
  <c r="J75" i="39299"/>
  <c r="K75" i="39299"/>
  <c r="L75" i="39299"/>
  <c r="M75" i="39299"/>
  <c r="D76" i="39299"/>
  <c r="G76" i="39299"/>
  <c r="J76" i="39299"/>
  <c r="K76" i="39299"/>
  <c r="L76" i="39299"/>
  <c r="M76" i="39299"/>
  <c r="D77" i="39299"/>
  <c r="G77" i="39299"/>
  <c r="J77" i="39299"/>
  <c r="K77" i="39299"/>
  <c r="L77" i="39299"/>
  <c r="M77" i="39299"/>
  <c r="D78" i="39299"/>
  <c r="G78" i="39299"/>
  <c r="J78" i="39299"/>
  <c r="K78" i="39299"/>
  <c r="L78" i="39299"/>
  <c r="M78" i="39299"/>
  <c r="B79" i="39299"/>
  <c r="C79" i="39299"/>
  <c r="E79" i="39299"/>
  <c r="F79" i="39299"/>
  <c r="H79" i="39299"/>
  <c r="I79" i="39299"/>
  <c r="L79" i="39299" s="1"/>
  <c r="K79" i="39299"/>
  <c r="D80" i="39299"/>
  <c r="G80" i="39299"/>
  <c r="J80" i="39299"/>
  <c r="K80" i="39299"/>
  <c r="L80" i="39299"/>
  <c r="D81" i="39299"/>
  <c r="G81" i="39299"/>
  <c r="J81" i="39299"/>
  <c r="M81" i="39299" s="1"/>
  <c r="K81" i="39299"/>
  <c r="L81" i="39299"/>
  <c r="D82" i="39299"/>
  <c r="G82" i="39299"/>
  <c r="J82" i="39299"/>
  <c r="M82" i="39299" s="1"/>
  <c r="K82" i="39299"/>
  <c r="L82" i="39299"/>
  <c r="B84" i="39299"/>
  <c r="C84" i="39299"/>
  <c r="E84" i="39299"/>
  <c r="F84" i="39299"/>
  <c r="H84" i="39299"/>
  <c r="I84" i="39299"/>
  <c r="K84" i="39299"/>
  <c r="D85" i="39299"/>
  <c r="G85" i="39299"/>
  <c r="J85" i="39299"/>
  <c r="K85" i="39299"/>
  <c r="L85" i="39299"/>
  <c r="M85" i="39299"/>
  <c r="D86" i="39299"/>
  <c r="G86" i="39299"/>
  <c r="J86" i="39299"/>
  <c r="K86" i="39299"/>
  <c r="L86" i="39299"/>
  <c r="M86" i="39299"/>
  <c r="D87" i="39299"/>
  <c r="G87" i="39299"/>
  <c r="J87" i="39299"/>
  <c r="K87" i="39299"/>
  <c r="L87" i="39299"/>
  <c r="M87" i="39299"/>
  <c r="D88" i="39299"/>
  <c r="G88" i="39299"/>
  <c r="J88" i="39299"/>
  <c r="K88" i="39299"/>
  <c r="L88" i="39299"/>
  <c r="M88" i="39299"/>
  <c r="D89" i="39299"/>
  <c r="G89" i="39299"/>
  <c r="J89" i="39299"/>
  <c r="K89" i="39299"/>
  <c r="L89" i="39299"/>
  <c r="M89" i="39299"/>
  <c r="D90" i="39299"/>
  <c r="G90" i="39299"/>
  <c r="J90" i="39299"/>
  <c r="K90" i="39299"/>
  <c r="L90" i="39299"/>
  <c r="M90" i="39299"/>
  <c r="D91" i="39299"/>
  <c r="G91" i="39299"/>
  <c r="J91" i="39299"/>
  <c r="K91" i="39299"/>
  <c r="L91" i="39299"/>
  <c r="M91" i="39299"/>
  <c r="B92" i="39299"/>
  <c r="C92" i="39299"/>
  <c r="E92" i="39299"/>
  <c r="F92" i="39299"/>
  <c r="H92" i="39299"/>
  <c r="I92" i="39299"/>
  <c r="L92" i="39299" s="1"/>
  <c r="K92" i="39299"/>
  <c r="D93" i="39299"/>
  <c r="G93" i="39299"/>
  <c r="J93" i="39299"/>
  <c r="K93" i="39299"/>
  <c r="L93" i="39299"/>
  <c r="D94" i="39299"/>
  <c r="G94" i="39299"/>
  <c r="J94" i="39299"/>
  <c r="M94" i="39299" s="1"/>
  <c r="K94" i="39299"/>
  <c r="L94" i="39299"/>
  <c r="D95" i="39299"/>
  <c r="G95" i="39299"/>
  <c r="J95" i="39299"/>
  <c r="M95" i="39299" s="1"/>
  <c r="K95" i="39299"/>
  <c r="L95" i="39299"/>
  <c r="D96" i="39299"/>
  <c r="G96" i="39299"/>
  <c r="J96" i="39299"/>
  <c r="M96" i="39299" s="1"/>
  <c r="K96" i="39299"/>
  <c r="L96" i="39299"/>
  <c r="D97" i="39299"/>
  <c r="G97" i="39299"/>
  <c r="J97" i="39299"/>
  <c r="M97" i="39299" s="1"/>
  <c r="K97" i="39299"/>
  <c r="L97" i="39299"/>
  <c r="D98" i="39299"/>
  <c r="G98" i="39299"/>
  <c r="J98" i="39299"/>
  <c r="M98" i="39299" s="1"/>
  <c r="K98" i="39299"/>
  <c r="L98" i="39299"/>
  <c r="B99" i="39299"/>
  <c r="C99" i="39299"/>
  <c r="E99" i="39299"/>
  <c r="F99" i="39299"/>
  <c r="H99" i="39299"/>
  <c r="I99" i="39299"/>
  <c r="L99" i="39299" s="1"/>
  <c r="K99" i="39299"/>
  <c r="D100" i="39299"/>
  <c r="G100" i="39299"/>
  <c r="J100" i="39299"/>
  <c r="K100" i="39299"/>
  <c r="L100" i="39299"/>
  <c r="M100" i="39299"/>
  <c r="D101" i="39299"/>
  <c r="G101" i="39299"/>
  <c r="J101" i="39299"/>
  <c r="K101" i="39299"/>
  <c r="L101" i="39299"/>
  <c r="M101" i="39299"/>
  <c r="D102" i="39299"/>
  <c r="G102" i="39299"/>
  <c r="J102" i="39299"/>
  <c r="K102" i="39299"/>
  <c r="L102" i="39299"/>
  <c r="M102" i="39299"/>
  <c r="D103" i="39299"/>
  <c r="G103" i="39299"/>
  <c r="J103" i="39299"/>
  <c r="K103" i="39299"/>
  <c r="L103" i="39299"/>
  <c r="M103" i="39299"/>
  <c r="D104" i="39299"/>
  <c r="G104" i="39299"/>
  <c r="J104" i="39299"/>
  <c r="K104" i="39299"/>
  <c r="L104" i="39299"/>
  <c r="M104" i="39299"/>
  <c r="D105" i="39299"/>
  <c r="G105" i="39299"/>
  <c r="J105" i="39299"/>
  <c r="K105" i="39299"/>
  <c r="L105" i="39299"/>
  <c r="M105" i="39299"/>
  <c r="B106" i="39299"/>
  <c r="C106" i="39299"/>
  <c r="E106" i="39299"/>
  <c r="F106" i="39299"/>
  <c r="H106" i="39299"/>
  <c r="I106" i="39299"/>
  <c r="L106" i="39299" s="1"/>
  <c r="K106" i="39299"/>
  <c r="D107" i="39299"/>
  <c r="G107" i="39299"/>
  <c r="J107" i="39299"/>
  <c r="K107" i="39299"/>
  <c r="L107" i="39299"/>
  <c r="D108" i="39299"/>
  <c r="G108" i="39299"/>
  <c r="J108" i="39299"/>
  <c r="M108" i="39299" s="1"/>
  <c r="K108" i="39299"/>
  <c r="L108" i="39299"/>
  <c r="D109" i="39299"/>
  <c r="G109" i="39299"/>
  <c r="J109" i="39299"/>
  <c r="M109" i="39299" s="1"/>
  <c r="K109" i="39299"/>
  <c r="L109" i="39299"/>
  <c r="D110" i="39299"/>
  <c r="G110" i="39299"/>
  <c r="J110" i="39299"/>
  <c r="M110" i="39299" s="1"/>
  <c r="K110" i="39299"/>
  <c r="L110" i="39299"/>
  <c r="D112" i="39299"/>
  <c r="G112" i="39299"/>
  <c r="J112" i="39299"/>
  <c r="M112" i="39299" s="1"/>
  <c r="K112" i="39299"/>
  <c r="L112" i="39299"/>
  <c r="D113" i="39299"/>
  <c r="G113" i="39299"/>
  <c r="J113" i="39299"/>
  <c r="M113" i="39299" s="1"/>
  <c r="K113" i="39299"/>
  <c r="L113" i="39299"/>
  <c r="B114" i="39299"/>
  <c r="C114" i="39299"/>
  <c r="E114" i="39299"/>
  <c r="F114" i="39299"/>
  <c r="H114" i="39299"/>
  <c r="I114" i="39299"/>
  <c r="L114" i="39299" s="1"/>
  <c r="K114" i="39299"/>
  <c r="D115" i="39299"/>
  <c r="G115" i="39299"/>
  <c r="J115" i="39299"/>
  <c r="K115" i="39299"/>
  <c r="L115" i="39299"/>
  <c r="M115" i="39299"/>
  <c r="D116" i="39299"/>
  <c r="G116" i="39299"/>
  <c r="J116" i="39299"/>
  <c r="K116" i="39299"/>
  <c r="L116" i="39299"/>
  <c r="M116" i="39299"/>
  <c r="D117" i="39299"/>
  <c r="G117" i="39299"/>
  <c r="J117" i="39299"/>
  <c r="K117" i="39299"/>
  <c r="L117" i="39299"/>
  <c r="M117" i="39299"/>
  <c r="D118" i="39299"/>
  <c r="G118" i="39299"/>
  <c r="J118" i="39299"/>
  <c r="K118" i="39299"/>
  <c r="L118" i="39299"/>
  <c r="M118" i="39299"/>
  <c r="B119" i="39299"/>
  <c r="C119" i="39299"/>
  <c r="E119" i="39299"/>
  <c r="F119" i="39299"/>
  <c r="H119" i="39299"/>
  <c r="I119" i="39299"/>
  <c r="L119" i="39299" s="1"/>
  <c r="K119" i="39299"/>
  <c r="D120" i="39299"/>
  <c r="G120" i="39299"/>
  <c r="J120" i="39299"/>
  <c r="K120" i="39299"/>
  <c r="L120" i="39299"/>
  <c r="D121" i="39299"/>
  <c r="G121" i="39299"/>
  <c r="J121" i="39299"/>
  <c r="M121" i="39299" s="1"/>
  <c r="K121" i="39299"/>
  <c r="L121" i="39299"/>
  <c r="D122" i="39299"/>
  <c r="G122" i="39299"/>
  <c r="J122" i="39299"/>
  <c r="M122" i="39299" s="1"/>
  <c r="K122" i="39299"/>
  <c r="L122" i="39299"/>
  <c r="D123" i="39299"/>
  <c r="G123" i="39299"/>
  <c r="J123" i="39299"/>
  <c r="M123" i="39299" s="1"/>
  <c r="K123" i="39299"/>
  <c r="L123" i="39299"/>
  <c r="D124" i="39299"/>
  <c r="G124" i="39299"/>
  <c r="J124" i="39299"/>
  <c r="M124" i="39299" s="1"/>
  <c r="K124" i="39299"/>
  <c r="L124" i="39299"/>
  <c r="D125" i="39299"/>
  <c r="G125" i="39299"/>
  <c r="J125" i="39299"/>
  <c r="M125" i="39299" s="1"/>
  <c r="K125" i="39299"/>
  <c r="L125" i="39299"/>
  <c r="D126" i="39299"/>
  <c r="G126" i="39299"/>
  <c r="J126" i="39299"/>
  <c r="M126" i="39299" s="1"/>
  <c r="K126" i="39299"/>
  <c r="L126" i="39299"/>
  <c r="D127" i="39299"/>
  <c r="G127" i="39299"/>
  <c r="J127" i="39299"/>
  <c r="M127" i="39299" s="1"/>
  <c r="K127" i="39299"/>
  <c r="L127" i="39299"/>
  <c r="B128" i="39299"/>
  <c r="C128" i="39299"/>
  <c r="E128" i="39299"/>
  <c r="F128" i="39299"/>
  <c r="H128" i="39299"/>
  <c r="I128" i="39299"/>
  <c r="L128" i="39299" s="1"/>
  <c r="K128" i="39299"/>
  <c r="D129" i="39299"/>
  <c r="G129" i="39299"/>
  <c r="J129" i="39299"/>
  <c r="K129" i="39299"/>
  <c r="L129" i="39299"/>
  <c r="M129" i="39299"/>
  <c r="D130" i="39299"/>
  <c r="G130" i="39299"/>
  <c r="J130" i="39299"/>
  <c r="K130" i="39299"/>
  <c r="L130" i="39299"/>
  <c r="M130" i="39299"/>
  <c r="D131" i="39299"/>
  <c r="G131" i="39299"/>
  <c r="J131" i="39299"/>
  <c r="K131" i="39299"/>
  <c r="L131" i="39299"/>
  <c r="M131" i="39299"/>
  <c r="D132" i="39299"/>
  <c r="G132" i="39299"/>
  <c r="J132" i="39299"/>
  <c r="K132" i="39299"/>
  <c r="L132" i="39299"/>
  <c r="M132" i="39299"/>
  <c r="D133" i="39299"/>
  <c r="G133" i="39299"/>
  <c r="J133" i="39299"/>
  <c r="K133" i="39299"/>
  <c r="L133" i="39299"/>
  <c r="M133" i="39299"/>
  <c r="D134" i="39299"/>
  <c r="G134" i="39299"/>
  <c r="J134" i="39299"/>
  <c r="K134" i="39299"/>
  <c r="L134" i="39299"/>
  <c r="M134" i="39299"/>
  <c r="B135" i="39299"/>
  <c r="C135" i="39299"/>
  <c r="E135" i="39299"/>
  <c r="F135" i="39299"/>
  <c r="H135" i="39299"/>
  <c r="I135" i="39299"/>
  <c r="L135" i="39299" s="1"/>
  <c r="K135" i="39299"/>
  <c r="D136" i="39299"/>
  <c r="G136" i="39299"/>
  <c r="J136" i="39299"/>
  <c r="K136" i="39299"/>
  <c r="L136" i="39299"/>
  <c r="D137" i="39299"/>
  <c r="G137" i="39299"/>
  <c r="J137" i="39299"/>
  <c r="M137" i="39299" s="1"/>
  <c r="K137" i="39299"/>
  <c r="L137" i="39299"/>
  <c r="D138" i="39299"/>
  <c r="G138" i="39299"/>
  <c r="J138" i="39299"/>
  <c r="M138" i="39299" s="1"/>
  <c r="K138" i="39299"/>
  <c r="L138" i="39299"/>
  <c r="D139" i="39299"/>
  <c r="G139" i="39299"/>
  <c r="J139" i="39299"/>
  <c r="M139" i="39299" s="1"/>
  <c r="K139" i="39299"/>
  <c r="L139" i="39299"/>
  <c r="D140" i="39299"/>
  <c r="G140" i="39299"/>
  <c r="J140" i="39299"/>
  <c r="M140" i="39299" s="1"/>
  <c r="K140" i="39299"/>
  <c r="L140" i="39299"/>
  <c r="D141" i="39299"/>
  <c r="G141" i="39299"/>
  <c r="J141" i="39299"/>
  <c r="M141" i="39299" s="1"/>
  <c r="K141" i="39299"/>
  <c r="L141" i="39299"/>
  <c r="D142" i="39299"/>
  <c r="G142" i="39299"/>
  <c r="J142" i="39299"/>
  <c r="M142" i="39299" s="1"/>
  <c r="K142" i="39299"/>
  <c r="L142" i="39299"/>
  <c r="D143" i="39299"/>
  <c r="G143" i="39299"/>
  <c r="J143" i="39299"/>
  <c r="M143" i="39299" s="1"/>
  <c r="K143" i="39299"/>
  <c r="L143" i="39299"/>
  <c r="D144" i="39299"/>
  <c r="G144" i="39299"/>
  <c r="J144" i="39299"/>
  <c r="M144" i="39299" s="1"/>
  <c r="K144" i="39299"/>
  <c r="L144" i="39299"/>
  <c r="D145" i="39299"/>
  <c r="G145" i="39299"/>
  <c r="J145" i="39299"/>
  <c r="M145" i="39299" s="1"/>
  <c r="K145" i="39299"/>
  <c r="L145" i="39299"/>
  <c r="B146" i="39299"/>
  <c r="C146" i="39299"/>
  <c r="E146" i="39299"/>
  <c r="F146" i="39299"/>
  <c r="H146" i="39299"/>
  <c r="I146" i="39299"/>
  <c r="L146" i="39299" s="1"/>
  <c r="K146" i="39299"/>
  <c r="D147" i="39299"/>
  <c r="G147" i="39299"/>
  <c r="J147" i="39299"/>
  <c r="K147" i="39299"/>
  <c r="L147" i="39299"/>
  <c r="M147" i="39299"/>
  <c r="D148" i="39299"/>
  <c r="G148" i="39299"/>
  <c r="J148" i="39299"/>
  <c r="K148" i="39299"/>
  <c r="L148" i="39299"/>
  <c r="M148" i="39299"/>
  <c r="D149" i="39299"/>
  <c r="G149" i="39299"/>
  <c r="J149" i="39299"/>
  <c r="K149" i="39299"/>
  <c r="L149" i="39299"/>
  <c r="M149" i="39299"/>
  <c r="D150" i="39299"/>
  <c r="G150" i="39299"/>
  <c r="J150" i="39299"/>
  <c r="K150" i="39299"/>
  <c r="L150" i="39299"/>
  <c r="M150" i="39299"/>
  <c r="D151" i="39299"/>
  <c r="G151" i="39299"/>
  <c r="J151" i="39299"/>
  <c r="K151" i="39299"/>
  <c r="L151" i="39299"/>
  <c r="M151" i="39299"/>
  <c r="B152" i="39299"/>
  <c r="C152" i="39299"/>
  <c r="E152" i="39299"/>
  <c r="F152" i="39299"/>
  <c r="H152" i="39299"/>
  <c r="I152" i="39299"/>
  <c r="L152" i="39299" s="1"/>
  <c r="K152" i="39299"/>
  <c r="D153" i="39299"/>
  <c r="G153" i="39299"/>
  <c r="J153" i="39299"/>
  <c r="K153" i="39299"/>
  <c r="L153" i="39299"/>
  <c r="D154" i="39299"/>
  <c r="G154" i="39299"/>
  <c r="J154" i="39299"/>
  <c r="M154" i="39299" s="1"/>
  <c r="K154" i="39299"/>
  <c r="L154" i="39299"/>
  <c r="D155" i="39299"/>
  <c r="G155" i="39299"/>
  <c r="J155" i="39299"/>
  <c r="M155" i="39299" s="1"/>
  <c r="K155" i="39299"/>
  <c r="L155" i="39299"/>
  <c r="D156" i="39299"/>
  <c r="G156" i="39299"/>
  <c r="J156" i="39299"/>
  <c r="M156" i="39299" s="1"/>
  <c r="K156" i="39299"/>
  <c r="L156" i="39299"/>
  <c r="D157" i="39299"/>
  <c r="G157" i="39299"/>
  <c r="J157" i="39299"/>
  <c r="M157" i="39299" s="1"/>
  <c r="K157" i="39299"/>
  <c r="L157" i="39299"/>
  <c r="D158" i="39299"/>
  <c r="G158" i="39299"/>
  <c r="J158" i="39299"/>
  <c r="M158" i="39299" s="1"/>
  <c r="K158" i="39299"/>
  <c r="L158" i="39299"/>
  <c r="D159" i="39299"/>
  <c r="G159" i="39299"/>
  <c r="J159" i="39299"/>
  <c r="M159" i="39299" s="1"/>
  <c r="K159" i="39299"/>
  <c r="L159" i="39299"/>
  <c r="D160" i="39299"/>
  <c r="G160" i="39299"/>
  <c r="J160" i="39299"/>
  <c r="M160" i="39299" s="1"/>
  <c r="K160" i="39299"/>
  <c r="L160" i="39299"/>
  <c r="D161" i="39299"/>
  <c r="G161" i="39299"/>
  <c r="J161" i="39299"/>
  <c r="M161" i="39299" s="1"/>
  <c r="K161" i="39299"/>
  <c r="L161" i="39299"/>
  <c r="D162" i="39299"/>
  <c r="G162" i="39299"/>
  <c r="J162" i="39299"/>
  <c r="M162" i="39299" s="1"/>
  <c r="K162" i="39299"/>
  <c r="L162" i="39299"/>
  <c r="D163" i="39299"/>
  <c r="G163" i="39299"/>
  <c r="J163" i="39299"/>
  <c r="M163" i="39299" s="1"/>
  <c r="K163" i="39299"/>
  <c r="L163" i="39299"/>
  <c r="B165" i="39299"/>
  <c r="B164" i="39299" s="1"/>
  <c r="C165" i="39299"/>
  <c r="C164" i="39299" s="1"/>
  <c r="E165" i="39299"/>
  <c r="E164" i="39299" s="1"/>
  <c r="F165" i="39299"/>
  <c r="F164" i="39299" s="1"/>
  <c r="H165" i="39299"/>
  <c r="H164" i="39299" s="1"/>
  <c r="K164" i="39299" s="1"/>
  <c r="I165" i="39299"/>
  <c r="I164" i="39299" s="1"/>
  <c r="L164" i="39299" s="1"/>
  <c r="K165" i="39299"/>
  <c r="D166" i="39299"/>
  <c r="G166" i="39299"/>
  <c r="J166" i="39299"/>
  <c r="K166" i="39299"/>
  <c r="L166" i="39299"/>
  <c r="M166" i="39299"/>
  <c r="D167" i="39299"/>
  <c r="G167" i="39299"/>
  <c r="J167" i="39299"/>
  <c r="K167" i="39299"/>
  <c r="L167" i="39299"/>
  <c r="M167" i="39299"/>
  <c r="D168" i="39299"/>
  <c r="G168" i="39299"/>
  <c r="J168" i="39299"/>
  <c r="K168" i="39299"/>
  <c r="L168" i="39299"/>
  <c r="M168" i="39299"/>
  <c r="D169" i="39299"/>
  <c r="G169" i="39299"/>
  <c r="J169" i="39299"/>
  <c r="K169" i="39299"/>
  <c r="L169" i="39299"/>
  <c r="M169" i="39299"/>
  <c r="O173" i="39300" l="1"/>
  <c r="L169" i="39300"/>
  <c r="R169" i="39300" s="1"/>
  <c r="F169" i="39300"/>
  <c r="L164" i="39300"/>
  <c r="F164" i="39300"/>
  <c r="K163" i="39300"/>
  <c r="H163" i="39300"/>
  <c r="E163" i="39300"/>
  <c r="O161" i="39300"/>
  <c r="O158" i="39300"/>
  <c r="O154" i="39300"/>
  <c r="N151" i="39300"/>
  <c r="O148" i="39300"/>
  <c r="N145" i="39300"/>
  <c r="O142" i="39300"/>
  <c r="O138" i="39300"/>
  <c r="I134" i="39300"/>
  <c r="O132" i="39300"/>
  <c r="O83" i="39300"/>
  <c r="O79" i="39300"/>
  <c r="O69" i="39300"/>
  <c r="O59" i="39300"/>
  <c r="O45" i="39300"/>
  <c r="O38" i="39300"/>
  <c r="O31" i="39300"/>
  <c r="O27" i="39300"/>
  <c r="I169" i="39300"/>
  <c r="I164" i="39300"/>
  <c r="J163" i="39300"/>
  <c r="G163" i="39300"/>
  <c r="M163" i="39300" s="1"/>
  <c r="D163" i="39300"/>
  <c r="L145" i="39300"/>
  <c r="R145" i="39300" s="1"/>
  <c r="F145" i="39300"/>
  <c r="O145" i="39300" s="1"/>
  <c r="L134" i="39300"/>
  <c r="M134" i="39300"/>
  <c r="O19" i="39300"/>
  <c r="O15" i="39300"/>
  <c r="L5" i="39300"/>
  <c r="R13" i="39300"/>
  <c r="F5" i="39300"/>
  <c r="O8" i="39300"/>
  <c r="R8" i="39300"/>
  <c r="N127" i="39300"/>
  <c r="L118" i="39300"/>
  <c r="M118" i="39300"/>
  <c r="L113" i="39300"/>
  <c r="R113" i="39300" s="1"/>
  <c r="F113" i="39300"/>
  <c r="O113" i="39300" s="1"/>
  <c r="O112" i="39300"/>
  <c r="M110" i="39300"/>
  <c r="L91" i="39300"/>
  <c r="F91" i="39300"/>
  <c r="I13" i="39300"/>
  <c r="L127" i="39300"/>
  <c r="F127" i="39300"/>
  <c r="O127" i="39300" s="1"/>
  <c r="O126" i="39300"/>
  <c r="O122" i="39300"/>
  <c r="R120" i="39300"/>
  <c r="I118" i="39300"/>
  <c r="O116" i="39300"/>
  <c r="N113" i="39300"/>
  <c r="L105" i="39300"/>
  <c r="O108" i="39300"/>
  <c r="O104" i="39300"/>
  <c r="L98" i="39300"/>
  <c r="O100" i="39300"/>
  <c r="N98" i="39300"/>
  <c r="M98" i="39300"/>
  <c r="O94" i="39300"/>
  <c r="O7" i="39300"/>
  <c r="J152" i="39299"/>
  <c r="M152" i="39299" s="1"/>
  <c r="D152" i="39299"/>
  <c r="G146" i="39299"/>
  <c r="J135" i="39299"/>
  <c r="D135" i="39299"/>
  <c r="G128" i="39299"/>
  <c r="J119" i="39299"/>
  <c r="M120" i="39299"/>
  <c r="D119" i="39299"/>
  <c r="G165" i="39299"/>
  <c r="G164" i="39299" s="1"/>
  <c r="J165" i="39299"/>
  <c r="D165" i="39299"/>
  <c r="D164" i="39299" s="1"/>
  <c r="M153" i="39299"/>
  <c r="G152" i="39299"/>
  <c r="J146" i="39299"/>
  <c r="M146" i="39299" s="1"/>
  <c r="D146" i="39299"/>
  <c r="M136" i="39299"/>
  <c r="G135" i="39299"/>
  <c r="J128" i="39299"/>
  <c r="M128" i="39299" s="1"/>
  <c r="D128" i="39299"/>
  <c r="G114" i="39299"/>
  <c r="J106" i="39299"/>
  <c r="D106" i="39299"/>
  <c r="G99" i="39299"/>
  <c r="J92" i="39299"/>
  <c r="D92" i="39299"/>
  <c r="G84" i="39299"/>
  <c r="H83" i="39299"/>
  <c r="E83" i="39299"/>
  <c r="B83" i="39299"/>
  <c r="J79" i="39299"/>
  <c r="D79" i="39299"/>
  <c r="G74" i="39299"/>
  <c r="J71" i="39299"/>
  <c r="M71" i="39299" s="1"/>
  <c r="D71" i="39299"/>
  <c r="G62" i="39299"/>
  <c r="J59" i="39299"/>
  <c r="D59" i="39299"/>
  <c r="G54" i="39299"/>
  <c r="J48" i="39299"/>
  <c r="D48" i="39299"/>
  <c r="G45" i="39299"/>
  <c r="J42" i="39299"/>
  <c r="M42" i="39299" s="1"/>
  <c r="D42" i="39299"/>
  <c r="G38" i="39299"/>
  <c r="G31" i="39299"/>
  <c r="J27" i="39299"/>
  <c r="M27" i="39299" s="1"/>
  <c r="D27" i="39299"/>
  <c r="G23" i="39299"/>
  <c r="J19" i="39299"/>
  <c r="D19" i="39299"/>
  <c r="G15" i="39299"/>
  <c r="J8" i="39299"/>
  <c r="M8" i="39299" s="1"/>
  <c r="D8" i="39299"/>
  <c r="H5" i="39299"/>
  <c r="E5" i="39299"/>
  <c r="B5" i="39299"/>
  <c r="G119" i="39299"/>
  <c r="J114" i="39299"/>
  <c r="M114" i="39299" s="1"/>
  <c r="D114" i="39299"/>
  <c r="M107" i="39299"/>
  <c r="G106" i="39299"/>
  <c r="J99" i="39299"/>
  <c r="M99" i="39299" s="1"/>
  <c r="D99" i="39299"/>
  <c r="M93" i="39299"/>
  <c r="G92" i="39299"/>
  <c r="J84" i="39299"/>
  <c r="D84" i="39299"/>
  <c r="I83" i="39299"/>
  <c r="F83" i="39299"/>
  <c r="C83" i="39299"/>
  <c r="M80" i="39299"/>
  <c r="G79" i="39299"/>
  <c r="J74" i="39299"/>
  <c r="D74" i="39299"/>
  <c r="M72" i="39299"/>
  <c r="G71" i="39299"/>
  <c r="M68" i="39299"/>
  <c r="J62" i="39299"/>
  <c r="M62" i="39299" s="1"/>
  <c r="D62" i="39299"/>
  <c r="M60" i="39299"/>
  <c r="G59" i="39299"/>
  <c r="J54" i="39299"/>
  <c r="M54" i="39299" s="1"/>
  <c r="D54" i="39299"/>
  <c r="M49" i="39299"/>
  <c r="G48" i="39299"/>
  <c r="J45" i="39299"/>
  <c r="M45" i="39299" s="1"/>
  <c r="D45" i="39299"/>
  <c r="M43" i="39299"/>
  <c r="G42" i="39299"/>
  <c r="J38" i="39299"/>
  <c r="M38" i="39299" s="1"/>
  <c r="D38" i="39299"/>
  <c r="M37" i="39299"/>
  <c r="J31" i="39299"/>
  <c r="D31" i="39299"/>
  <c r="M28" i="39299"/>
  <c r="G27" i="39299"/>
  <c r="J23" i="39299"/>
  <c r="D23" i="39299"/>
  <c r="M20" i="39299"/>
  <c r="G19" i="39299"/>
  <c r="J15" i="39299"/>
  <c r="D15" i="39299"/>
  <c r="M9" i="39299"/>
  <c r="G8" i="39299"/>
  <c r="I5" i="39299"/>
  <c r="F5" i="39299"/>
  <c r="C5" i="39299"/>
  <c r="M165" i="39299"/>
  <c r="J164" i="39299"/>
  <c r="M164" i="39299" s="1"/>
  <c r="G83" i="39299"/>
  <c r="K83" i="39299"/>
  <c r="H170" i="39299"/>
  <c r="E170" i="39299"/>
  <c r="B170" i="39299"/>
  <c r="G5" i="39299"/>
  <c r="O169" i="39300"/>
  <c r="O164" i="39300"/>
  <c r="I163" i="39300"/>
  <c r="M84" i="39299"/>
  <c r="J83" i="39299"/>
  <c r="D83" i="39299"/>
  <c r="I170" i="39299"/>
  <c r="L170" i="39299" s="1"/>
  <c r="L83" i="39299"/>
  <c r="F170" i="39299"/>
  <c r="C170" i="39299"/>
  <c r="M6" i="39299"/>
  <c r="J5" i="39299"/>
  <c r="D5" i="39299"/>
  <c r="L163" i="39300"/>
  <c r="R164" i="39300"/>
  <c r="F163" i="39300"/>
  <c r="L165" i="39299"/>
  <c r="L84" i="39299"/>
  <c r="L6" i="39299"/>
  <c r="O165" i="39300"/>
  <c r="N164" i="39300"/>
  <c r="L151" i="39300"/>
  <c r="F151" i="39300"/>
  <c r="O151" i="39300" s="1"/>
  <c r="E82" i="39300"/>
  <c r="E174" i="39300" s="1"/>
  <c r="R91" i="39300"/>
  <c r="L82" i="39300"/>
  <c r="O91" i="39300"/>
  <c r="J82" i="39300"/>
  <c r="G82" i="39300"/>
  <c r="K82" i="39300"/>
  <c r="F134" i="39300"/>
  <c r="O134" i="39300" s="1"/>
  <c r="F118" i="39300"/>
  <c r="R118" i="39300" s="1"/>
  <c r="F110" i="39300"/>
  <c r="F105" i="39300" s="1"/>
  <c r="R105" i="39300" s="1"/>
  <c r="H105" i="39300"/>
  <c r="H82" i="39300" s="1"/>
  <c r="D105" i="39300"/>
  <c r="P105" i="39300" s="1"/>
  <c r="F98" i="39300"/>
  <c r="R98" i="39300" s="1"/>
  <c r="O152" i="39300"/>
  <c r="O146" i="39300"/>
  <c r="O128" i="39300"/>
  <c r="O114" i="39300"/>
  <c r="O92" i="39300"/>
  <c r="I5" i="39300" l="1"/>
  <c r="O5" i="39300" s="1"/>
  <c r="O13" i="39300"/>
  <c r="R5" i="39300"/>
  <c r="Q163" i="39300"/>
  <c r="R151" i="39300"/>
  <c r="R127" i="39300"/>
  <c r="P163" i="39300"/>
  <c r="N163" i="39300"/>
  <c r="M5" i="39299"/>
  <c r="L5" i="39299"/>
  <c r="M15" i="39299"/>
  <c r="M23" i="39299"/>
  <c r="M31" i="39299"/>
  <c r="M74" i="39299"/>
  <c r="M19" i="39299"/>
  <c r="M48" i="39299"/>
  <c r="M106" i="39299"/>
  <c r="M135" i="39299"/>
  <c r="K170" i="39299"/>
  <c r="K5" i="39299"/>
  <c r="M59" i="39299"/>
  <c r="M79" i="39299"/>
  <c r="M92" i="39299"/>
  <c r="M119" i="39299"/>
  <c r="N82" i="39300"/>
  <c r="H174" i="39300"/>
  <c r="N174" i="39300" s="1"/>
  <c r="Q82" i="39300"/>
  <c r="K174" i="39300"/>
  <c r="Q174" i="39300" s="1"/>
  <c r="J174" i="39300"/>
  <c r="O118" i="39300"/>
  <c r="F82" i="39300"/>
  <c r="F174" i="39300" s="1"/>
  <c r="O98" i="39300"/>
  <c r="M105" i="39300"/>
  <c r="R110" i="39300"/>
  <c r="R134" i="39300"/>
  <c r="R163" i="39300"/>
  <c r="D170" i="39299"/>
  <c r="D82" i="39300"/>
  <c r="D174" i="39300" s="1"/>
  <c r="I105" i="39300"/>
  <c r="N105" i="39300"/>
  <c r="G174" i="39300"/>
  <c r="O110" i="39300"/>
  <c r="R82" i="39300"/>
  <c r="L174" i="39300"/>
  <c r="R174" i="39300" s="1"/>
  <c r="M83" i="39299"/>
  <c r="J170" i="39299"/>
  <c r="O163" i="39300"/>
  <c r="G170" i="39299"/>
  <c r="M174" i="39300" l="1"/>
  <c r="M170" i="39299"/>
  <c r="M82" i="39300"/>
  <c r="O105" i="39300"/>
  <c r="I82" i="39300"/>
  <c r="P174" i="39300"/>
  <c r="P82" i="39300"/>
  <c r="J7" i="39258"/>
  <c r="I5" i="39258"/>
  <c r="O82" i="39300" l="1"/>
  <c r="I174" i="39300"/>
  <c r="O174" i="39300" s="1"/>
  <c r="J14" i="39258"/>
  <c r="G14" i="39258"/>
  <c r="K14" i="39258" s="1"/>
  <c r="I119" i="39287" l="1"/>
  <c r="F119" i="39287"/>
  <c r="I118" i="39287"/>
  <c r="F118" i="39287"/>
  <c r="J118" i="39287" s="1"/>
  <c r="I117" i="39287"/>
  <c r="F117" i="39287"/>
  <c r="I116" i="39287"/>
  <c r="F116" i="39287"/>
  <c r="J116" i="39287" s="1"/>
  <c r="I115" i="39287"/>
  <c r="F115" i="39287"/>
  <c r="I114" i="39287"/>
  <c r="F114" i="39287"/>
  <c r="J114" i="39287" s="1"/>
  <c r="I113" i="39287"/>
  <c r="F113" i="39287"/>
  <c r="J113" i="39287" s="1"/>
  <c r="I112" i="39287"/>
  <c r="F112" i="39287"/>
  <c r="J112" i="39287" s="1"/>
  <c r="I111" i="39287"/>
  <c r="F111" i="39287"/>
  <c r="J111" i="39287" s="1"/>
  <c r="I110" i="39287"/>
  <c r="F110" i="39287"/>
  <c r="I109" i="39287"/>
  <c r="F109" i="39287"/>
  <c r="I108" i="39287"/>
  <c r="F108" i="39287"/>
  <c r="I107" i="39287"/>
  <c r="F107" i="39287"/>
  <c r="I106" i="39287"/>
  <c r="F106" i="39287"/>
  <c r="I105" i="39287"/>
  <c r="F105" i="39287"/>
  <c r="I104" i="39287"/>
  <c r="F104" i="39287"/>
  <c r="J104" i="39287" s="1"/>
  <c r="I103" i="39287"/>
  <c r="F103" i="39287"/>
  <c r="I102" i="39287"/>
  <c r="F102" i="39287"/>
  <c r="J102" i="39287" s="1"/>
  <c r="J100" i="39287" s="1"/>
  <c r="I101" i="39287"/>
  <c r="I100" i="39287" s="1"/>
  <c r="F101" i="39287"/>
  <c r="F100" i="39287" s="1"/>
  <c r="H100" i="39287"/>
  <c r="G100" i="39287"/>
  <c r="E100" i="39287"/>
  <c r="D100" i="39287"/>
  <c r="I99" i="39287"/>
  <c r="F99" i="39287"/>
  <c r="I98" i="39287"/>
  <c r="F98" i="39287"/>
  <c r="I97" i="39287"/>
  <c r="F97" i="39287"/>
  <c r="I96" i="39287"/>
  <c r="F96" i="39287"/>
  <c r="I95" i="39287"/>
  <c r="F95" i="39287"/>
  <c r="I94" i="39287"/>
  <c r="F94" i="39287"/>
  <c r="I93" i="39287"/>
  <c r="F93" i="39287"/>
  <c r="I92" i="39287"/>
  <c r="F92" i="39287"/>
  <c r="I91" i="39287"/>
  <c r="F91" i="39287"/>
  <c r="I90" i="39287"/>
  <c r="F90" i="39287"/>
  <c r="I89" i="39287"/>
  <c r="F89" i="39287"/>
  <c r="I88" i="39287"/>
  <c r="F88" i="39287"/>
  <c r="I87" i="39287"/>
  <c r="F87" i="39287"/>
  <c r="I86" i="39287"/>
  <c r="F86" i="39287"/>
  <c r="I85" i="39287"/>
  <c r="F85" i="39287"/>
  <c r="I84" i="39287"/>
  <c r="F84" i="39287"/>
  <c r="I83" i="39287"/>
  <c r="F83" i="39287"/>
  <c r="I82" i="39287"/>
  <c r="F82" i="39287"/>
  <c r="I81" i="39287"/>
  <c r="F81" i="39287"/>
  <c r="J81" i="39287" s="1"/>
  <c r="I80" i="39287"/>
  <c r="F80" i="39287"/>
  <c r="I79" i="39287"/>
  <c r="F79" i="39287"/>
  <c r="I78" i="39287"/>
  <c r="F78" i="39287"/>
  <c r="J78" i="39287" s="1"/>
  <c r="I77" i="39287"/>
  <c r="F77" i="39287"/>
  <c r="I76" i="39287"/>
  <c r="F76" i="39287"/>
  <c r="I75" i="39287"/>
  <c r="F75" i="39287"/>
  <c r="I74" i="39287"/>
  <c r="F74" i="39287"/>
  <c r="I73" i="39287"/>
  <c r="F73" i="39287"/>
  <c r="I72" i="39287"/>
  <c r="F72" i="39287"/>
  <c r="I71" i="39287"/>
  <c r="F71" i="39287"/>
  <c r="I70" i="39287"/>
  <c r="F70" i="39287"/>
  <c r="I69" i="39287"/>
  <c r="F69" i="39287"/>
  <c r="I68" i="39287"/>
  <c r="F68" i="39287"/>
  <c r="I67" i="39287"/>
  <c r="F67" i="39287"/>
  <c r="I66" i="39287"/>
  <c r="F66" i="39287"/>
  <c r="I65" i="39287"/>
  <c r="F65" i="39287"/>
  <c r="I64" i="39287"/>
  <c r="F64" i="39287"/>
  <c r="J64" i="39287" s="1"/>
  <c r="I63" i="39287"/>
  <c r="F63" i="39287"/>
  <c r="I62" i="39287"/>
  <c r="F62" i="39287"/>
  <c r="I61" i="39287"/>
  <c r="F61" i="39287"/>
  <c r="I60" i="39287"/>
  <c r="F60" i="39287"/>
  <c r="I59" i="39287"/>
  <c r="F59" i="39287"/>
  <c r="I58" i="39287"/>
  <c r="F58" i="39287"/>
  <c r="I57" i="39287"/>
  <c r="F57" i="39287"/>
  <c r="I56" i="39287"/>
  <c r="F56" i="39287"/>
  <c r="I55" i="39287"/>
  <c r="F55" i="39287"/>
  <c r="I54" i="39287"/>
  <c r="F54" i="39287"/>
  <c r="I53" i="39287"/>
  <c r="F53" i="39287"/>
  <c r="I52" i="39287"/>
  <c r="F52" i="39287"/>
  <c r="I51" i="39287"/>
  <c r="F51" i="39287"/>
  <c r="J51" i="39287" s="1"/>
  <c r="I50" i="39287"/>
  <c r="F50" i="39287"/>
  <c r="I49" i="39287"/>
  <c r="F49" i="39287"/>
  <c r="I48" i="39287"/>
  <c r="F48" i="39287"/>
  <c r="I47" i="39287"/>
  <c r="F47" i="39287"/>
  <c r="I46" i="39287"/>
  <c r="I45" i="39287" s="1"/>
  <c r="F46" i="39287"/>
  <c r="H45" i="39287"/>
  <c r="G45" i="39287"/>
  <c r="F45" i="39287"/>
  <c r="J45" i="39287" s="1"/>
  <c r="E45" i="39287"/>
  <c r="D45" i="39287"/>
  <c r="I44" i="39287"/>
  <c r="F44" i="39287"/>
  <c r="J44" i="39287" s="1"/>
  <c r="I43" i="39287"/>
  <c r="F43" i="39287"/>
  <c r="J43" i="39287" s="1"/>
  <c r="I42" i="39287"/>
  <c r="F42" i="39287"/>
  <c r="I41" i="39287"/>
  <c r="F41" i="39287"/>
  <c r="I40" i="39287"/>
  <c r="F40" i="39287"/>
  <c r="I39" i="39287"/>
  <c r="F39" i="39287"/>
  <c r="I38" i="39287"/>
  <c r="F38" i="39287"/>
  <c r="I37" i="39287"/>
  <c r="F37" i="39287"/>
  <c r="I36" i="39287"/>
  <c r="F36" i="39287"/>
  <c r="I35" i="39287"/>
  <c r="F35" i="39287"/>
  <c r="I34" i="39287"/>
  <c r="F34" i="39287"/>
  <c r="I33" i="39287"/>
  <c r="F33" i="39287"/>
  <c r="I32" i="39287"/>
  <c r="F32" i="39287"/>
  <c r="I31" i="39287"/>
  <c r="F31" i="39287"/>
  <c r="I30" i="39287"/>
  <c r="F30" i="39287"/>
  <c r="I29" i="39287"/>
  <c r="F29" i="39287"/>
  <c r="I28" i="39287"/>
  <c r="F28" i="39287"/>
  <c r="I27" i="39287"/>
  <c r="F27" i="39287"/>
  <c r="I26" i="39287"/>
  <c r="F26" i="39287"/>
  <c r="I25" i="39287"/>
  <c r="F25" i="39287"/>
  <c r="J25" i="39287" s="1"/>
  <c r="I24" i="39287"/>
  <c r="F24" i="39287"/>
  <c r="J24" i="39287" s="1"/>
  <c r="I23" i="39287"/>
  <c r="I22" i="39287" s="1"/>
  <c r="F23" i="39287"/>
  <c r="J23" i="39287" s="1"/>
  <c r="H22" i="39287"/>
  <c r="G22" i="39287"/>
  <c r="E22" i="39287"/>
  <c r="D22" i="39287"/>
  <c r="I21" i="39287"/>
  <c r="F21" i="39287"/>
  <c r="I20" i="39287"/>
  <c r="F20" i="39287"/>
  <c r="I19" i="39287"/>
  <c r="F19" i="39287"/>
  <c r="I18" i="39287"/>
  <c r="F18" i="39287"/>
  <c r="I17" i="39287"/>
  <c r="F17" i="39287"/>
  <c r="I16" i="39287"/>
  <c r="F16" i="39287"/>
  <c r="I15" i="39287"/>
  <c r="F15" i="39287"/>
  <c r="I14" i="39287"/>
  <c r="F14" i="39287"/>
  <c r="I13" i="39287"/>
  <c r="F13" i="39287"/>
  <c r="I12" i="39287"/>
  <c r="F12" i="39287"/>
  <c r="I11" i="39287"/>
  <c r="F11" i="39287"/>
  <c r="I10" i="39287"/>
  <c r="F10" i="39287"/>
  <c r="I9" i="39287"/>
  <c r="F9" i="39287"/>
  <c r="I8" i="39287"/>
  <c r="F8" i="39287"/>
  <c r="I7" i="39287"/>
  <c r="F7" i="39287"/>
  <c r="I6" i="39287"/>
  <c r="H6" i="39287"/>
  <c r="G6" i="39287"/>
  <c r="G5" i="39287" s="1"/>
  <c r="F6" i="39287"/>
  <c r="E6" i="39287"/>
  <c r="D6" i="39287"/>
  <c r="H5" i="39287"/>
  <c r="D5" i="39287"/>
  <c r="L38" i="39286"/>
  <c r="K38" i="39286"/>
  <c r="M38" i="39286" s="1"/>
  <c r="J38" i="39286"/>
  <c r="G38" i="39286"/>
  <c r="D38" i="39286"/>
  <c r="L37" i="39286"/>
  <c r="L36" i="39286" s="1"/>
  <c r="K37" i="39286"/>
  <c r="J37" i="39286"/>
  <c r="J36" i="39286" s="1"/>
  <c r="G37" i="39286"/>
  <c r="D37" i="39286"/>
  <c r="D36" i="39286" s="1"/>
  <c r="K36" i="39286"/>
  <c r="I36" i="39286"/>
  <c r="H36" i="39286"/>
  <c r="G36" i="39286"/>
  <c r="F36" i="39286"/>
  <c r="E36" i="39286"/>
  <c r="C36" i="39286"/>
  <c r="B36" i="39286"/>
  <c r="L35" i="39286"/>
  <c r="K35" i="39286"/>
  <c r="J35" i="39286"/>
  <c r="G35" i="39286"/>
  <c r="D35" i="39286"/>
  <c r="L34" i="39286"/>
  <c r="K34" i="39286"/>
  <c r="J34" i="39286"/>
  <c r="G34" i="39286"/>
  <c r="D34" i="39286"/>
  <c r="L33" i="39286"/>
  <c r="K33" i="39286"/>
  <c r="J33" i="39286"/>
  <c r="G33" i="39286"/>
  <c r="D33" i="39286"/>
  <c r="L32" i="39286"/>
  <c r="K32" i="39286"/>
  <c r="M32" i="39286" s="1"/>
  <c r="J32" i="39286"/>
  <c r="G32" i="39286"/>
  <c r="D32" i="39286"/>
  <c r="L31" i="39286"/>
  <c r="K31" i="39286"/>
  <c r="J31" i="39286"/>
  <c r="G31" i="39286"/>
  <c r="D31" i="39286"/>
  <c r="L30" i="39286"/>
  <c r="K30" i="39286"/>
  <c r="M30" i="39286" s="1"/>
  <c r="J30" i="39286"/>
  <c r="G30" i="39286"/>
  <c r="D30" i="39286"/>
  <c r="L29" i="39286"/>
  <c r="K29" i="39286"/>
  <c r="J29" i="39286"/>
  <c r="G29" i="39286"/>
  <c r="D29" i="39286"/>
  <c r="L28" i="39286"/>
  <c r="K28" i="39286"/>
  <c r="J28" i="39286"/>
  <c r="I28" i="39286"/>
  <c r="H28" i="39286"/>
  <c r="G28" i="39286"/>
  <c r="F28" i="39286"/>
  <c r="E28" i="39286"/>
  <c r="D28" i="39286"/>
  <c r="C28" i="39286"/>
  <c r="B28" i="39286"/>
  <c r="L27" i="39286"/>
  <c r="K27" i="39286"/>
  <c r="M27" i="39286" s="1"/>
  <c r="J27" i="39286"/>
  <c r="G27" i="39286"/>
  <c r="D27" i="39286"/>
  <c r="L26" i="39286"/>
  <c r="K26" i="39286"/>
  <c r="J26" i="39286"/>
  <c r="G26" i="39286"/>
  <c r="D26" i="39286"/>
  <c r="L25" i="39286"/>
  <c r="K25" i="39286"/>
  <c r="M25" i="39286" s="1"/>
  <c r="J25" i="39286"/>
  <c r="G25" i="39286"/>
  <c r="D25" i="39286"/>
  <c r="L24" i="39286"/>
  <c r="K24" i="39286"/>
  <c r="J24" i="39286"/>
  <c r="G24" i="39286"/>
  <c r="D24" i="39286"/>
  <c r="L23" i="39286"/>
  <c r="K23" i="39286"/>
  <c r="M23" i="39286" s="1"/>
  <c r="J23" i="39286"/>
  <c r="G23" i="39286"/>
  <c r="D23" i="39286"/>
  <c r="L22" i="39286"/>
  <c r="K22" i="39286"/>
  <c r="M22" i="39286" s="1"/>
  <c r="J22" i="39286"/>
  <c r="G22" i="39286"/>
  <c r="D22" i="39286"/>
  <c r="J21" i="39286"/>
  <c r="F21" i="39286"/>
  <c r="L21" i="39286" s="1"/>
  <c r="E21" i="39286"/>
  <c r="K21" i="39286" s="1"/>
  <c r="D21" i="39286"/>
  <c r="L20" i="39286"/>
  <c r="K20" i="39286"/>
  <c r="M20" i="39286" s="1"/>
  <c r="J20" i="39286"/>
  <c r="G20" i="39286"/>
  <c r="D20" i="39286"/>
  <c r="L19" i="39286"/>
  <c r="K19" i="39286"/>
  <c r="J19" i="39286"/>
  <c r="G19" i="39286"/>
  <c r="D19" i="39286"/>
  <c r="L18" i="39286"/>
  <c r="K18" i="39286"/>
  <c r="M18" i="39286" s="1"/>
  <c r="J18" i="39286"/>
  <c r="G18" i="39286"/>
  <c r="D18" i="39286"/>
  <c r="L17" i="39286"/>
  <c r="K17" i="39286"/>
  <c r="J17" i="39286"/>
  <c r="G17" i="39286"/>
  <c r="D17" i="39286"/>
  <c r="L16" i="39286"/>
  <c r="K16" i="39286"/>
  <c r="M16" i="39286" s="1"/>
  <c r="J16" i="39286"/>
  <c r="G16" i="39286"/>
  <c r="D16" i="39286"/>
  <c r="J15" i="39286"/>
  <c r="F15" i="39286"/>
  <c r="L15" i="39286" s="1"/>
  <c r="E15" i="39286"/>
  <c r="K15" i="39286" s="1"/>
  <c r="M15" i="39286" s="1"/>
  <c r="D15" i="39286"/>
  <c r="J14" i="39286"/>
  <c r="F14" i="39286"/>
  <c r="L14" i="39286" s="1"/>
  <c r="E14" i="39286"/>
  <c r="K14" i="39286" s="1"/>
  <c r="D14" i="39286"/>
  <c r="L13" i="39286"/>
  <c r="K13" i="39286"/>
  <c r="J13" i="39286"/>
  <c r="G13" i="39286"/>
  <c r="D13" i="39286"/>
  <c r="L12" i="39286"/>
  <c r="K12" i="39286"/>
  <c r="M12" i="39286" s="1"/>
  <c r="J12" i="39286"/>
  <c r="G12" i="39286"/>
  <c r="D12" i="39286"/>
  <c r="L11" i="39286"/>
  <c r="K11" i="39286"/>
  <c r="J11" i="39286"/>
  <c r="G11" i="39286"/>
  <c r="D11" i="39286"/>
  <c r="L10" i="39286"/>
  <c r="K10" i="39286"/>
  <c r="M10" i="39286" s="1"/>
  <c r="J10" i="39286"/>
  <c r="G10" i="39286"/>
  <c r="D10" i="39286"/>
  <c r="L9" i="39286"/>
  <c r="K9" i="39286"/>
  <c r="J9" i="39286"/>
  <c r="G9" i="39286"/>
  <c r="D9" i="39286"/>
  <c r="L8" i="39286"/>
  <c r="K8" i="39286"/>
  <c r="M8" i="39286" s="1"/>
  <c r="J8" i="39286"/>
  <c r="G8" i="39286"/>
  <c r="D8" i="39286"/>
  <c r="L7" i="39286"/>
  <c r="K7" i="39286"/>
  <c r="J7" i="39286"/>
  <c r="G7" i="39286"/>
  <c r="D7" i="39286"/>
  <c r="J6" i="39286"/>
  <c r="I6" i="39286"/>
  <c r="H6" i="39286"/>
  <c r="F6" i="39286"/>
  <c r="E6" i="39286"/>
  <c r="D6" i="39286"/>
  <c r="C6" i="39286"/>
  <c r="B6" i="39286"/>
  <c r="M134" i="39285"/>
  <c r="N134" i="39285" s="1"/>
  <c r="L134" i="39285"/>
  <c r="M133" i="39285"/>
  <c r="L133" i="39285"/>
  <c r="M132" i="39285"/>
  <c r="L132" i="39285"/>
  <c r="M131" i="39285"/>
  <c r="L131" i="39285"/>
  <c r="N131" i="39285" s="1"/>
  <c r="M130" i="39285"/>
  <c r="L130" i="39285"/>
  <c r="M129" i="39285"/>
  <c r="L129" i="39285"/>
  <c r="N129" i="39285" s="1"/>
  <c r="M128" i="39285"/>
  <c r="L128" i="39285"/>
  <c r="M127" i="39285"/>
  <c r="L127" i="39285"/>
  <c r="N127" i="39285" s="1"/>
  <c r="M126" i="39285"/>
  <c r="L126" i="39285"/>
  <c r="M125" i="39285"/>
  <c r="L125" i="39285"/>
  <c r="N125" i="39285" s="1"/>
  <c r="M124" i="39285"/>
  <c r="L124" i="39285"/>
  <c r="M123" i="39285"/>
  <c r="L123" i="39285"/>
  <c r="N123" i="39285" s="1"/>
  <c r="M122" i="39285"/>
  <c r="L122" i="39285"/>
  <c r="M121" i="39285"/>
  <c r="L121" i="39285"/>
  <c r="N121" i="39285" s="1"/>
  <c r="M120" i="39285"/>
  <c r="L120" i="39285"/>
  <c r="M119" i="39285"/>
  <c r="L119" i="39285"/>
  <c r="N119" i="39285" s="1"/>
  <c r="M118" i="39285"/>
  <c r="L118" i="39285"/>
  <c r="M117" i="39285"/>
  <c r="L117" i="39285"/>
  <c r="N117" i="39285" s="1"/>
  <c r="M116" i="39285"/>
  <c r="L116" i="39285"/>
  <c r="M115" i="39285"/>
  <c r="L115" i="39285"/>
  <c r="N115" i="39285" s="1"/>
  <c r="M114" i="39285"/>
  <c r="L114" i="39285"/>
  <c r="L113" i="39285"/>
  <c r="K113" i="39285"/>
  <c r="J113" i="39285"/>
  <c r="I113" i="39285"/>
  <c r="H113" i="39285"/>
  <c r="G113" i="39285"/>
  <c r="F113" i="39285"/>
  <c r="E113" i="39285"/>
  <c r="D113" i="39285"/>
  <c r="M112" i="39285"/>
  <c r="N112" i="39285" s="1"/>
  <c r="L112" i="39285"/>
  <c r="M111" i="39285"/>
  <c r="L111" i="39285"/>
  <c r="M110" i="39285"/>
  <c r="N110" i="39285" s="1"/>
  <c r="L110" i="39285"/>
  <c r="M109" i="39285"/>
  <c r="L109" i="39285"/>
  <c r="M108" i="39285"/>
  <c r="N108" i="39285" s="1"/>
  <c r="L108" i="39285"/>
  <c r="M107" i="39285"/>
  <c r="L107" i="39285"/>
  <c r="M106" i="39285"/>
  <c r="N106" i="39285" s="1"/>
  <c r="L106" i="39285"/>
  <c r="M105" i="39285"/>
  <c r="L105" i="39285"/>
  <c r="M104" i="39285"/>
  <c r="N104" i="39285" s="1"/>
  <c r="L104" i="39285"/>
  <c r="M103" i="39285"/>
  <c r="L103" i="39285"/>
  <c r="M102" i="39285"/>
  <c r="N102" i="39285" s="1"/>
  <c r="L102" i="39285"/>
  <c r="M101" i="39285"/>
  <c r="L101" i="39285"/>
  <c r="M100" i="39285"/>
  <c r="N100" i="39285" s="1"/>
  <c r="L100" i="39285"/>
  <c r="M99" i="39285"/>
  <c r="L99" i="39285"/>
  <c r="M98" i="39285"/>
  <c r="N98" i="39285" s="1"/>
  <c r="L98" i="39285"/>
  <c r="M97" i="39285"/>
  <c r="L97" i="39285"/>
  <c r="M96" i="39285"/>
  <c r="N96" i="39285" s="1"/>
  <c r="L96" i="39285"/>
  <c r="M95" i="39285"/>
  <c r="L95" i="39285"/>
  <c r="M94" i="39285"/>
  <c r="N94" i="39285" s="1"/>
  <c r="L94" i="39285"/>
  <c r="M93" i="39285"/>
  <c r="L93" i="39285"/>
  <c r="M92" i="39285"/>
  <c r="N92" i="39285" s="1"/>
  <c r="L92" i="39285"/>
  <c r="M91" i="39285"/>
  <c r="L91" i="39285"/>
  <c r="M90" i="39285"/>
  <c r="N90" i="39285" s="1"/>
  <c r="L90" i="39285"/>
  <c r="M89" i="39285"/>
  <c r="L89" i="39285"/>
  <c r="M88" i="39285"/>
  <c r="N88" i="39285" s="1"/>
  <c r="L88" i="39285"/>
  <c r="M87" i="39285"/>
  <c r="L87" i="39285"/>
  <c r="M86" i="39285"/>
  <c r="N86" i="39285" s="1"/>
  <c r="L86" i="39285"/>
  <c r="M85" i="39285"/>
  <c r="L85" i="39285"/>
  <c r="M84" i="39285"/>
  <c r="N84" i="39285" s="1"/>
  <c r="L84" i="39285"/>
  <c r="M83" i="39285"/>
  <c r="L83" i="39285"/>
  <c r="M82" i="39285"/>
  <c r="N82" i="39285" s="1"/>
  <c r="L82" i="39285"/>
  <c r="M81" i="39285"/>
  <c r="L81" i="39285"/>
  <c r="M80" i="39285"/>
  <c r="N80" i="39285" s="1"/>
  <c r="L80" i="39285"/>
  <c r="M79" i="39285"/>
  <c r="L79" i="39285"/>
  <c r="M78" i="39285"/>
  <c r="N78" i="39285" s="1"/>
  <c r="L78" i="39285"/>
  <c r="M77" i="39285"/>
  <c r="L77" i="39285"/>
  <c r="M76" i="39285"/>
  <c r="N76" i="39285" s="1"/>
  <c r="L76" i="39285"/>
  <c r="M75" i="39285"/>
  <c r="L75" i="39285"/>
  <c r="M74" i="39285"/>
  <c r="N74" i="39285" s="1"/>
  <c r="L74" i="39285"/>
  <c r="M73" i="39285"/>
  <c r="L73" i="39285"/>
  <c r="M72" i="39285"/>
  <c r="N72" i="39285" s="1"/>
  <c r="L72" i="39285"/>
  <c r="M71" i="39285"/>
  <c r="L71" i="39285"/>
  <c r="M70" i="39285"/>
  <c r="N70" i="39285" s="1"/>
  <c r="L70" i="39285"/>
  <c r="M69" i="39285"/>
  <c r="L69" i="39285"/>
  <c r="M68" i="39285"/>
  <c r="N68" i="39285" s="1"/>
  <c r="L68" i="39285"/>
  <c r="M67" i="39285"/>
  <c r="L67" i="39285"/>
  <c r="M66" i="39285"/>
  <c r="N66" i="39285" s="1"/>
  <c r="L66" i="39285"/>
  <c r="M65" i="39285"/>
  <c r="L65" i="39285"/>
  <c r="M64" i="39285"/>
  <c r="N64" i="39285" s="1"/>
  <c r="L64" i="39285"/>
  <c r="M63" i="39285"/>
  <c r="L63" i="39285"/>
  <c r="M62" i="39285"/>
  <c r="N62" i="39285" s="1"/>
  <c r="L62" i="39285"/>
  <c r="M61" i="39285"/>
  <c r="L61" i="39285"/>
  <c r="M60" i="39285"/>
  <c r="N60" i="39285" s="1"/>
  <c r="L60" i="39285"/>
  <c r="M59" i="39285"/>
  <c r="L59" i="39285"/>
  <c r="M58" i="39285"/>
  <c r="N58" i="39285" s="1"/>
  <c r="L58" i="39285"/>
  <c r="M57" i="39285"/>
  <c r="L57" i="39285"/>
  <c r="M56" i="39285"/>
  <c r="N56" i="39285" s="1"/>
  <c r="L56" i="39285"/>
  <c r="M55" i="39285"/>
  <c r="L55" i="39285"/>
  <c r="M54" i="39285"/>
  <c r="N54" i="39285" s="1"/>
  <c r="L54" i="39285"/>
  <c r="M53" i="39285"/>
  <c r="L53" i="39285"/>
  <c r="M52" i="39285"/>
  <c r="K52" i="39285"/>
  <c r="J52" i="39285"/>
  <c r="I52" i="39285"/>
  <c r="H52" i="39285"/>
  <c r="G52" i="39285"/>
  <c r="F52" i="39285"/>
  <c r="E52" i="39285"/>
  <c r="D52" i="39285"/>
  <c r="M51" i="39285"/>
  <c r="L51" i="39285"/>
  <c r="N51" i="39285" s="1"/>
  <c r="M50" i="39285"/>
  <c r="L50" i="39285"/>
  <c r="M49" i="39285"/>
  <c r="L49" i="39285"/>
  <c r="N49" i="39285" s="1"/>
  <c r="M48" i="39285"/>
  <c r="L48" i="39285"/>
  <c r="M47" i="39285"/>
  <c r="L47" i="39285"/>
  <c r="N47" i="39285" s="1"/>
  <c r="M46" i="39285"/>
  <c r="L46" i="39285"/>
  <c r="M45" i="39285"/>
  <c r="L45" i="39285"/>
  <c r="N45" i="39285" s="1"/>
  <c r="M44" i="39285"/>
  <c r="L44" i="39285"/>
  <c r="M43" i="39285"/>
  <c r="L43" i="39285"/>
  <c r="N43" i="39285" s="1"/>
  <c r="M42" i="39285"/>
  <c r="L42" i="39285"/>
  <c r="M41" i="39285"/>
  <c r="L41" i="39285"/>
  <c r="N41" i="39285" s="1"/>
  <c r="M40" i="39285"/>
  <c r="L40" i="39285"/>
  <c r="M39" i="39285"/>
  <c r="L39" i="39285"/>
  <c r="N39" i="39285" s="1"/>
  <c r="M38" i="39285"/>
  <c r="L38" i="39285"/>
  <c r="M37" i="39285"/>
  <c r="L37" i="39285"/>
  <c r="N37" i="39285" s="1"/>
  <c r="M36" i="39285"/>
  <c r="L36" i="39285"/>
  <c r="M35" i="39285"/>
  <c r="L35" i="39285"/>
  <c r="N35" i="39285" s="1"/>
  <c r="M34" i="39285"/>
  <c r="L34" i="39285"/>
  <c r="M33" i="39285"/>
  <c r="L33" i="39285"/>
  <c r="N33" i="39285" s="1"/>
  <c r="M32" i="39285"/>
  <c r="L32" i="39285"/>
  <c r="M31" i="39285"/>
  <c r="L31" i="39285"/>
  <c r="N31" i="39285" s="1"/>
  <c r="M30" i="39285"/>
  <c r="L30" i="39285"/>
  <c r="M29" i="39285"/>
  <c r="L29" i="39285"/>
  <c r="N29" i="39285" s="1"/>
  <c r="M28" i="39285"/>
  <c r="L28" i="39285"/>
  <c r="M27" i="39285"/>
  <c r="L27" i="39285"/>
  <c r="N27" i="39285" s="1"/>
  <c r="M26" i="39285"/>
  <c r="L26" i="39285"/>
  <c r="M25" i="39285"/>
  <c r="L25" i="39285"/>
  <c r="N25" i="39285" s="1"/>
  <c r="M24" i="39285"/>
  <c r="L24" i="39285"/>
  <c r="M23" i="39285"/>
  <c r="L23" i="39285"/>
  <c r="N23" i="39285" s="1"/>
  <c r="M22" i="39285"/>
  <c r="K22" i="39285"/>
  <c r="J22" i="39285"/>
  <c r="I22" i="39285"/>
  <c r="H22" i="39285"/>
  <c r="G22" i="39285"/>
  <c r="F22" i="39285"/>
  <c r="E22" i="39285"/>
  <c r="D22" i="39285"/>
  <c r="M21" i="39285"/>
  <c r="L21" i="39285"/>
  <c r="M20" i="39285"/>
  <c r="N20" i="39285" s="1"/>
  <c r="L20" i="39285"/>
  <c r="M19" i="39285"/>
  <c r="L19" i="39285"/>
  <c r="M18" i="39285"/>
  <c r="N18" i="39285" s="1"/>
  <c r="L18" i="39285"/>
  <c r="M17" i="39285"/>
  <c r="L17" i="39285"/>
  <c r="M16" i="39285"/>
  <c r="N16" i="39285" s="1"/>
  <c r="L16" i="39285"/>
  <c r="M15" i="39285"/>
  <c r="L15" i="39285"/>
  <c r="M14" i="39285"/>
  <c r="N14" i="39285" s="1"/>
  <c r="L14" i="39285"/>
  <c r="M13" i="39285"/>
  <c r="L13" i="39285"/>
  <c r="M12" i="39285"/>
  <c r="N12" i="39285" s="1"/>
  <c r="L12" i="39285"/>
  <c r="M11" i="39285"/>
  <c r="L11" i="39285"/>
  <c r="M10" i="39285"/>
  <c r="N10" i="39285" s="1"/>
  <c r="L10" i="39285"/>
  <c r="M9" i="39285"/>
  <c r="L9" i="39285"/>
  <c r="M8" i="39285"/>
  <c r="N8" i="39285" s="1"/>
  <c r="L8" i="39285"/>
  <c r="L7" i="39285"/>
  <c r="K7" i="39285"/>
  <c r="J7" i="39285"/>
  <c r="I7" i="39285"/>
  <c r="H7" i="39285"/>
  <c r="G7" i="39285"/>
  <c r="F7" i="39285"/>
  <c r="E7" i="39285"/>
  <c r="E6" i="39285" s="1"/>
  <c r="D7" i="39285"/>
  <c r="K6" i="39285"/>
  <c r="I6" i="39285"/>
  <c r="G6" i="39285"/>
  <c r="O173" i="39283"/>
  <c r="N173" i="39283"/>
  <c r="M173" i="39283"/>
  <c r="J173" i="39283"/>
  <c r="G173" i="39283"/>
  <c r="D173" i="39283"/>
  <c r="O172" i="39283"/>
  <c r="N172" i="39283"/>
  <c r="M172" i="39283"/>
  <c r="J172" i="39283"/>
  <c r="G172" i="39283"/>
  <c r="D172" i="39283"/>
  <c r="O171" i="39283"/>
  <c r="N171" i="39283"/>
  <c r="M171" i="39283"/>
  <c r="J171" i="39283"/>
  <c r="G171" i="39283"/>
  <c r="D171" i="39283"/>
  <c r="O170" i="39283"/>
  <c r="N170" i="39283"/>
  <c r="M170" i="39283"/>
  <c r="J170" i="39283"/>
  <c r="G170" i="39283"/>
  <c r="D170" i="39283"/>
  <c r="D169" i="39283" s="1"/>
  <c r="M169" i="39283"/>
  <c r="L169" i="39283"/>
  <c r="K169" i="39283"/>
  <c r="I169" i="39283"/>
  <c r="H169" i="39283"/>
  <c r="G169" i="39283"/>
  <c r="F169" i="39283"/>
  <c r="E169" i="39283"/>
  <c r="C169" i="39283"/>
  <c r="B169" i="39283"/>
  <c r="O168" i="39283"/>
  <c r="N168" i="39283"/>
  <c r="M168" i="39283"/>
  <c r="J168" i="39283"/>
  <c r="G168" i="39283"/>
  <c r="D168" i="39283"/>
  <c r="O167" i="39283"/>
  <c r="N167" i="39283"/>
  <c r="M167" i="39283"/>
  <c r="J167" i="39283"/>
  <c r="G167" i="39283"/>
  <c r="D167" i="39283"/>
  <c r="O166" i="39283"/>
  <c r="N166" i="39283"/>
  <c r="M166" i="39283"/>
  <c r="J166" i="39283"/>
  <c r="G166" i="39283"/>
  <c r="D166" i="39283"/>
  <c r="O165" i="39283"/>
  <c r="N165" i="39283"/>
  <c r="M165" i="39283"/>
  <c r="J165" i="39283"/>
  <c r="G165" i="39283"/>
  <c r="G164" i="39283" s="1"/>
  <c r="G163" i="39283" s="1"/>
  <c r="D165" i="39283"/>
  <c r="L164" i="39283"/>
  <c r="K164" i="39283"/>
  <c r="J164" i="39283"/>
  <c r="I164" i="39283"/>
  <c r="H164" i="39283"/>
  <c r="F164" i="39283"/>
  <c r="F163" i="39283" s="1"/>
  <c r="E164" i="39283"/>
  <c r="D164" i="39283"/>
  <c r="D163" i="39283" s="1"/>
  <c r="C164" i="39283"/>
  <c r="B164" i="39283"/>
  <c r="B163" i="39283" s="1"/>
  <c r="K163" i="39283"/>
  <c r="I163" i="39283"/>
  <c r="E163" i="39283"/>
  <c r="C163" i="39283"/>
  <c r="O162" i="39283"/>
  <c r="N162" i="39283"/>
  <c r="M162" i="39283"/>
  <c r="J162" i="39283"/>
  <c r="G162" i="39283"/>
  <c r="D162" i="39283"/>
  <c r="O161" i="39283"/>
  <c r="N161" i="39283"/>
  <c r="M161" i="39283"/>
  <c r="J161" i="39283"/>
  <c r="G161" i="39283"/>
  <c r="D161" i="39283"/>
  <c r="O160" i="39283"/>
  <c r="N160" i="39283"/>
  <c r="M160" i="39283"/>
  <c r="J160" i="39283"/>
  <c r="G160" i="39283"/>
  <c r="D160" i="39283"/>
  <c r="O159" i="39283"/>
  <c r="N159" i="39283"/>
  <c r="M159" i="39283"/>
  <c r="J159" i="39283"/>
  <c r="G159" i="39283"/>
  <c r="D159" i="39283"/>
  <c r="O158" i="39283"/>
  <c r="N158" i="39283"/>
  <c r="M158" i="39283"/>
  <c r="J158" i="39283"/>
  <c r="G158" i="39283"/>
  <c r="D158" i="39283"/>
  <c r="O157" i="39283"/>
  <c r="N157" i="39283"/>
  <c r="M157" i="39283"/>
  <c r="J157" i="39283"/>
  <c r="G157" i="39283"/>
  <c r="D157" i="39283"/>
  <c r="O156" i="39283"/>
  <c r="N156" i="39283"/>
  <c r="M156" i="39283"/>
  <c r="J156" i="39283"/>
  <c r="G156" i="39283"/>
  <c r="D156" i="39283"/>
  <c r="O155" i="39283"/>
  <c r="N155" i="39283"/>
  <c r="M155" i="39283"/>
  <c r="J155" i="39283"/>
  <c r="G155" i="39283"/>
  <c r="D155" i="39283"/>
  <c r="O154" i="39283"/>
  <c r="N154" i="39283"/>
  <c r="M154" i="39283"/>
  <c r="J154" i="39283"/>
  <c r="G154" i="39283"/>
  <c r="D154" i="39283"/>
  <c r="O153" i="39283"/>
  <c r="N153" i="39283"/>
  <c r="M153" i="39283"/>
  <c r="J153" i="39283"/>
  <c r="G153" i="39283"/>
  <c r="D153" i="39283"/>
  <c r="O152" i="39283"/>
  <c r="N152" i="39283"/>
  <c r="M152" i="39283"/>
  <c r="J152" i="39283"/>
  <c r="G152" i="39283"/>
  <c r="D152" i="39283"/>
  <c r="D151" i="39283" s="1"/>
  <c r="M151" i="39283"/>
  <c r="L151" i="39283"/>
  <c r="K151" i="39283"/>
  <c r="I151" i="39283"/>
  <c r="O151" i="39283" s="1"/>
  <c r="H151" i="39283"/>
  <c r="G151" i="39283"/>
  <c r="F151" i="39283"/>
  <c r="E151" i="39283"/>
  <c r="C151" i="39283"/>
  <c r="B151" i="39283"/>
  <c r="O150" i="39283"/>
  <c r="N150" i="39283"/>
  <c r="M150" i="39283"/>
  <c r="J150" i="39283"/>
  <c r="G150" i="39283"/>
  <c r="D150" i="39283"/>
  <c r="O149" i="39283"/>
  <c r="N149" i="39283"/>
  <c r="M149" i="39283"/>
  <c r="J149" i="39283"/>
  <c r="G149" i="39283"/>
  <c r="D149" i="39283"/>
  <c r="O148" i="39283"/>
  <c r="N148" i="39283"/>
  <c r="M148" i="39283"/>
  <c r="J148" i="39283"/>
  <c r="G148" i="39283"/>
  <c r="D148" i="39283"/>
  <c r="O147" i="39283"/>
  <c r="N147" i="39283"/>
  <c r="M147" i="39283"/>
  <c r="J147" i="39283"/>
  <c r="G147" i="39283"/>
  <c r="D147" i="39283"/>
  <c r="O146" i="39283"/>
  <c r="N146" i="39283"/>
  <c r="M146" i="39283"/>
  <c r="J146" i="39283"/>
  <c r="G146" i="39283"/>
  <c r="D146" i="39283"/>
  <c r="D145" i="39283" s="1"/>
  <c r="M145" i="39283"/>
  <c r="L145" i="39283"/>
  <c r="K145" i="39283"/>
  <c r="I145" i="39283"/>
  <c r="O145" i="39283" s="1"/>
  <c r="H145" i="39283"/>
  <c r="G145" i="39283"/>
  <c r="F145" i="39283"/>
  <c r="E145" i="39283"/>
  <c r="C145" i="39283"/>
  <c r="B145" i="39283"/>
  <c r="O144" i="39283"/>
  <c r="N144" i="39283"/>
  <c r="M144" i="39283"/>
  <c r="J144" i="39283"/>
  <c r="G144" i="39283"/>
  <c r="D144" i="39283"/>
  <c r="O143" i="39283"/>
  <c r="N143" i="39283"/>
  <c r="M143" i="39283"/>
  <c r="J143" i="39283"/>
  <c r="G143" i="39283"/>
  <c r="D143" i="39283"/>
  <c r="O142" i="39283"/>
  <c r="N142" i="39283"/>
  <c r="M142" i="39283"/>
  <c r="J142" i="39283"/>
  <c r="G142" i="39283"/>
  <c r="D142" i="39283"/>
  <c r="O141" i="39283"/>
  <c r="N141" i="39283"/>
  <c r="M141" i="39283"/>
  <c r="J141" i="39283"/>
  <c r="G141" i="39283"/>
  <c r="D141" i="39283"/>
  <c r="O140" i="39283"/>
  <c r="N140" i="39283"/>
  <c r="M140" i="39283"/>
  <c r="J140" i="39283"/>
  <c r="G140" i="39283"/>
  <c r="D140" i="39283"/>
  <c r="O139" i="39283"/>
  <c r="N139" i="39283"/>
  <c r="M139" i="39283"/>
  <c r="J139" i="39283"/>
  <c r="G139" i="39283"/>
  <c r="D139" i="39283"/>
  <c r="O138" i="39283"/>
  <c r="N138" i="39283"/>
  <c r="M138" i="39283"/>
  <c r="J138" i="39283"/>
  <c r="G138" i="39283"/>
  <c r="D138" i="39283"/>
  <c r="O137" i="39283"/>
  <c r="N137" i="39283"/>
  <c r="M137" i="39283"/>
  <c r="J137" i="39283"/>
  <c r="G137" i="39283"/>
  <c r="D137" i="39283"/>
  <c r="O136" i="39283"/>
  <c r="N136" i="39283"/>
  <c r="M136" i="39283"/>
  <c r="J136" i="39283"/>
  <c r="G136" i="39283"/>
  <c r="D136" i="39283"/>
  <c r="O135" i="39283"/>
  <c r="N135" i="39283"/>
  <c r="M135" i="39283"/>
  <c r="J135" i="39283"/>
  <c r="J134" i="39283" s="1"/>
  <c r="G135" i="39283"/>
  <c r="G134" i="39283" s="1"/>
  <c r="D135" i="39283"/>
  <c r="L134" i="39283"/>
  <c r="K134" i="39283"/>
  <c r="I134" i="39283"/>
  <c r="H134" i="39283"/>
  <c r="F134" i="39283"/>
  <c r="E134" i="39283"/>
  <c r="D134" i="39283"/>
  <c r="C134" i="39283"/>
  <c r="B134" i="39283"/>
  <c r="O133" i="39283"/>
  <c r="N133" i="39283"/>
  <c r="M133" i="39283"/>
  <c r="J133" i="39283"/>
  <c r="G133" i="39283"/>
  <c r="D133" i="39283"/>
  <c r="O132" i="39283"/>
  <c r="N132" i="39283"/>
  <c r="M132" i="39283"/>
  <c r="J132" i="39283"/>
  <c r="G132" i="39283"/>
  <c r="D132" i="39283"/>
  <c r="O131" i="39283"/>
  <c r="N131" i="39283"/>
  <c r="M131" i="39283"/>
  <c r="J131" i="39283"/>
  <c r="G131" i="39283"/>
  <c r="D131" i="39283"/>
  <c r="O130" i="39283"/>
  <c r="N130" i="39283"/>
  <c r="M130" i="39283"/>
  <c r="J130" i="39283"/>
  <c r="G130" i="39283"/>
  <c r="D130" i="39283"/>
  <c r="O129" i="39283"/>
  <c r="N129" i="39283"/>
  <c r="M129" i="39283"/>
  <c r="J129" i="39283"/>
  <c r="G129" i="39283"/>
  <c r="D129" i="39283"/>
  <c r="O128" i="39283"/>
  <c r="N128" i="39283"/>
  <c r="M128" i="39283"/>
  <c r="J128" i="39283"/>
  <c r="G128" i="39283"/>
  <c r="D128" i="39283"/>
  <c r="D127" i="39283" s="1"/>
  <c r="M127" i="39283"/>
  <c r="L127" i="39283"/>
  <c r="K127" i="39283"/>
  <c r="I127" i="39283"/>
  <c r="H127" i="39283"/>
  <c r="G127" i="39283"/>
  <c r="F127" i="39283"/>
  <c r="E127" i="39283"/>
  <c r="C127" i="39283"/>
  <c r="B127" i="39283"/>
  <c r="O126" i="39283"/>
  <c r="N126" i="39283"/>
  <c r="M126" i="39283"/>
  <c r="J126" i="39283"/>
  <c r="G126" i="39283"/>
  <c r="D126" i="39283"/>
  <c r="O125" i="39283"/>
  <c r="N125" i="39283"/>
  <c r="M125" i="39283"/>
  <c r="J125" i="39283"/>
  <c r="G125" i="39283"/>
  <c r="D125" i="39283"/>
  <c r="O124" i="39283"/>
  <c r="N124" i="39283"/>
  <c r="M124" i="39283"/>
  <c r="J124" i="39283"/>
  <c r="G124" i="39283"/>
  <c r="D124" i="39283"/>
  <c r="O123" i="39283"/>
  <c r="N123" i="39283"/>
  <c r="M123" i="39283"/>
  <c r="J123" i="39283"/>
  <c r="G123" i="39283"/>
  <c r="D123" i="39283"/>
  <c r="O122" i="39283"/>
  <c r="N122" i="39283"/>
  <c r="M122" i="39283"/>
  <c r="J122" i="39283"/>
  <c r="G122" i="39283"/>
  <c r="D122" i="39283"/>
  <c r="O121" i="39283"/>
  <c r="N121" i="39283"/>
  <c r="M121" i="39283"/>
  <c r="J121" i="39283"/>
  <c r="G121" i="39283"/>
  <c r="D121" i="39283"/>
  <c r="O120" i="39283"/>
  <c r="N120" i="39283"/>
  <c r="M120" i="39283"/>
  <c r="J120" i="39283"/>
  <c r="G120" i="39283"/>
  <c r="D120" i="39283"/>
  <c r="O119" i="39283"/>
  <c r="N119" i="39283"/>
  <c r="M119" i="39283"/>
  <c r="J119" i="39283"/>
  <c r="G119" i="39283"/>
  <c r="G118" i="39283" s="1"/>
  <c r="D119" i="39283"/>
  <c r="L118" i="39283"/>
  <c r="K118" i="39283"/>
  <c r="J118" i="39283"/>
  <c r="I118" i="39283"/>
  <c r="H118" i="39283"/>
  <c r="F118" i="39283"/>
  <c r="E118" i="39283"/>
  <c r="D118" i="39283"/>
  <c r="C118" i="39283"/>
  <c r="B118" i="39283"/>
  <c r="O117" i="39283"/>
  <c r="N117" i="39283"/>
  <c r="M117" i="39283"/>
  <c r="J117" i="39283"/>
  <c r="G117" i="39283"/>
  <c r="D117" i="39283"/>
  <c r="O116" i="39283"/>
  <c r="N116" i="39283"/>
  <c r="M116" i="39283"/>
  <c r="J116" i="39283"/>
  <c r="G116" i="39283"/>
  <c r="D116" i="39283"/>
  <c r="O115" i="39283"/>
  <c r="N115" i="39283"/>
  <c r="M115" i="39283"/>
  <c r="J115" i="39283"/>
  <c r="G115" i="39283"/>
  <c r="D115" i="39283"/>
  <c r="O114" i="39283"/>
  <c r="N114" i="39283"/>
  <c r="M114" i="39283"/>
  <c r="J114" i="39283"/>
  <c r="G114" i="39283"/>
  <c r="D114" i="39283"/>
  <c r="D113" i="39283" s="1"/>
  <c r="M113" i="39283"/>
  <c r="L113" i="39283"/>
  <c r="K113" i="39283"/>
  <c r="I113" i="39283"/>
  <c r="H113" i="39283"/>
  <c r="G113" i="39283"/>
  <c r="F113" i="39283"/>
  <c r="E113" i="39283"/>
  <c r="C113" i="39283"/>
  <c r="B113" i="39283"/>
  <c r="O112" i="39283"/>
  <c r="N112" i="39283"/>
  <c r="M112" i="39283"/>
  <c r="J112" i="39283"/>
  <c r="G112" i="39283"/>
  <c r="D112" i="39283"/>
  <c r="O111" i="39283"/>
  <c r="N111" i="39283"/>
  <c r="M111" i="39283"/>
  <c r="J111" i="39283"/>
  <c r="G111" i="39283"/>
  <c r="G110" i="39283" s="1"/>
  <c r="D111" i="39283"/>
  <c r="L110" i="39283"/>
  <c r="K110" i="39283"/>
  <c r="J110" i="39283"/>
  <c r="I110" i="39283"/>
  <c r="H110" i="39283"/>
  <c r="F110" i="39283"/>
  <c r="F105" i="39283" s="1"/>
  <c r="E110" i="39283"/>
  <c r="D110" i="39283"/>
  <c r="C110" i="39283"/>
  <c r="B110" i="39283"/>
  <c r="B105" i="39283" s="1"/>
  <c r="O109" i="39283"/>
  <c r="N109" i="39283"/>
  <c r="M109" i="39283"/>
  <c r="J109" i="39283"/>
  <c r="G109" i="39283"/>
  <c r="D109" i="39283"/>
  <c r="O108" i="39283"/>
  <c r="N108" i="39283"/>
  <c r="M108" i="39283"/>
  <c r="J108" i="39283"/>
  <c r="G108" i="39283"/>
  <c r="D108" i="39283"/>
  <c r="O107" i="39283"/>
  <c r="N107" i="39283"/>
  <c r="M107" i="39283"/>
  <c r="J107" i="39283"/>
  <c r="G107" i="39283"/>
  <c r="D107" i="39283"/>
  <c r="O106" i="39283"/>
  <c r="N106" i="39283"/>
  <c r="M106" i="39283"/>
  <c r="J106" i="39283"/>
  <c r="G106" i="39283"/>
  <c r="D106" i="39283"/>
  <c r="D105" i="39283" s="1"/>
  <c r="K105" i="39283"/>
  <c r="I105" i="39283"/>
  <c r="E105" i="39283"/>
  <c r="C105" i="39283"/>
  <c r="O104" i="39283"/>
  <c r="N104" i="39283"/>
  <c r="M104" i="39283"/>
  <c r="J104" i="39283"/>
  <c r="G104" i="39283"/>
  <c r="D104" i="39283"/>
  <c r="O103" i="39283"/>
  <c r="N103" i="39283"/>
  <c r="M103" i="39283"/>
  <c r="J103" i="39283"/>
  <c r="G103" i="39283"/>
  <c r="D103" i="39283"/>
  <c r="O102" i="39283"/>
  <c r="N102" i="39283"/>
  <c r="M102" i="39283"/>
  <c r="J102" i="39283"/>
  <c r="G102" i="39283"/>
  <c r="D102" i="39283"/>
  <c r="O101" i="39283"/>
  <c r="N101" i="39283"/>
  <c r="M101" i="39283"/>
  <c r="J101" i="39283"/>
  <c r="G101" i="39283"/>
  <c r="D101" i="39283"/>
  <c r="O100" i="39283"/>
  <c r="N100" i="39283"/>
  <c r="M100" i="39283"/>
  <c r="J100" i="39283"/>
  <c r="G100" i="39283"/>
  <c r="D100" i="39283"/>
  <c r="O99" i="39283"/>
  <c r="N99" i="39283"/>
  <c r="M99" i="39283"/>
  <c r="J99" i="39283"/>
  <c r="G99" i="39283"/>
  <c r="G98" i="39283" s="1"/>
  <c r="D99" i="39283"/>
  <c r="L98" i="39283"/>
  <c r="K98" i="39283"/>
  <c r="J98" i="39283"/>
  <c r="I98" i="39283"/>
  <c r="H98" i="39283"/>
  <c r="F98" i="39283"/>
  <c r="E98" i="39283"/>
  <c r="D98" i="39283"/>
  <c r="C98" i="39283"/>
  <c r="B98" i="39283"/>
  <c r="O97" i="39283"/>
  <c r="N97" i="39283"/>
  <c r="M97" i="39283"/>
  <c r="J97" i="39283"/>
  <c r="G97" i="39283"/>
  <c r="D97" i="39283"/>
  <c r="O96" i="39283"/>
  <c r="N96" i="39283"/>
  <c r="M96" i="39283"/>
  <c r="J96" i="39283"/>
  <c r="G96" i="39283"/>
  <c r="D96" i="39283"/>
  <c r="O95" i="39283"/>
  <c r="N95" i="39283"/>
  <c r="M95" i="39283"/>
  <c r="J95" i="39283"/>
  <c r="G95" i="39283"/>
  <c r="D95" i="39283"/>
  <c r="O94" i="39283"/>
  <c r="N94" i="39283"/>
  <c r="M94" i="39283"/>
  <c r="J94" i="39283"/>
  <c r="G94" i="39283"/>
  <c r="D94" i="39283"/>
  <c r="O93" i="39283"/>
  <c r="N93" i="39283"/>
  <c r="M93" i="39283"/>
  <c r="J93" i="39283"/>
  <c r="G93" i="39283"/>
  <c r="D93" i="39283"/>
  <c r="O92" i="39283"/>
  <c r="N92" i="39283"/>
  <c r="M92" i="39283"/>
  <c r="J92" i="39283"/>
  <c r="G92" i="39283"/>
  <c r="D92" i="39283"/>
  <c r="D91" i="39283" s="1"/>
  <c r="M91" i="39283"/>
  <c r="L91" i="39283"/>
  <c r="K91" i="39283"/>
  <c r="I91" i="39283"/>
  <c r="H91" i="39283"/>
  <c r="G91" i="39283"/>
  <c r="F91" i="39283"/>
  <c r="E91" i="39283"/>
  <c r="C91" i="39283"/>
  <c r="B91" i="39283"/>
  <c r="O90" i="39283"/>
  <c r="N90" i="39283"/>
  <c r="M90" i="39283"/>
  <c r="J90" i="39283"/>
  <c r="G90" i="39283"/>
  <c r="D90" i="39283"/>
  <c r="O89" i="39283"/>
  <c r="N89" i="39283"/>
  <c r="M89" i="39283"/>
  <c r="J89" i="39283"/>
  <c r="G89" i="39283"/>
  <c r="D89" i="39283"/>
  <c r="O88" i="39283"/>
  <c r="N88" i="39283"/>
  <c r="M88" i="39283"/>
  <c r="J88" i="39283"/>
  <c r="G88" i="39283"/>
  <c r="D88" i="39283"/>
  <c r="O87" i="39283"/>
  <c r="N87" i="39283"/>
  <c r="M87" i="39283"/>
  <c r="J87" i="39283"/>
  <c r="G87" i="39283"/>
  <c r="D87" i="39283"/>
  <c r="O86" i="39283"/>
  <c r="N86" i="39283"/>
  <c r="M86" i="39283"/>
  <c r="J86" i="39283"/>
  <c r="G86" i="39283"/>
  <c r="D86" i="39283"/>
  <c r="O85" i="39283"/>
  <c r="N85" i="39283"/>
  <c r="M85" i="39283"/>
  <c r="J85" i="39283"/>
  <c r="G85" i="39283"/>
  <c r="D85" i="39283"/>
  <c r="O84" i="39283"/>
  <c r="N84" i="39283"/>
  <c r="M84" i="39283"/>
  <c r="J84" i="39283"/>
  <c r="G84" i="39283"/>
  <c r="D84" i="39283"/>
  <c r="D83" i="39283" s="1"/>
  <c r="D82" i="39283" s="1"/>
  <c r="M83" i="39283"/>
  <c r="L83" i="39283"/>
  <c r="K83" i="39283"/>
  <c r="I83" i="39283"/>
  <c r="O83" i="39283" s="1"/>
  <c r="H83" i="39283"/>
  <c r="G83" i="39283"/>
  <c r="F83" i="39283"/>
  <c r="E83" i="39283"/>
  <c r="E82" i="39283" s="1"/>
  <c r="C83" i="39283"/>
  <c r="C82" i="39283" s="1"/>
  <c r="B83" i="39283"/>
  <c r="O81" i="39283"/>
  <c r="N81" i="39283"/>
  <c r="M81" i="39283"/>
  <c r="J81" i="39283"/>
  <c r="G81" i="39283"/>
  <c r="D81" i="39283"/>
  <c r="O80" i="39283"/>
  <c r="N80" i="39283"/>
  <c r="M80" i="39283"/>
  <c r="J80" i="39283"/>
  <c r="G80" i="39283"/>
  <c r="D80" i="39283"/>
  <c r="D79" i="39283" s="1"/>
  <c r="M79" i="39283"/>
  <c r="L79" i="39283"/>
  <c r="K79" i="39283"/>
  <c r="I79" i="39283"/>
  <c r="O79" i="39283" s="1"/>
  <c r="H79" i="39283"/>
  <c r="G79" i="39283"/>
  <c r="F79" i="39283"/>
  <c r="E79" i="39283"/>
  <c r="C79" i="39283"/>
  <c r="B79" i="39283"/>
  <c r="O78" i="39283"/>
  <c r="N78" i="39283"/>
  <c r="M78" i="39283"/>
  <c r="J78" i="39283"/>
  <c r="G78" i="39283"/>
  <c r="D78" i="39283"/>
  <c r="O77" i="39283"/>
  <c r="N77" i="39283"/>
  <c r="M77" i="39283"/>
  <c r="J77" i="39283"/>
  <c r="G77" i="39283"/>
  <c r="D77" i="39283"/>
  <c r="O76" i="39283"/>
  <c r="N76" i="39283"/>
  <c r="M76" i="39283"/>
  <c r="J76" i="39283"/>
  <c r="G76" i="39283"/>
  <c r="D76" i="39283"/>
  <c r="O75" i="39283"/>
  <c r="N75" i="39283"/>
  <c r="M75" i="39283"/>
  <c r="J75" i="39283"/>
  <c r="J74" i="39283" s="1"/>
  <c r="G75" i="39283"/>
  <c r="G74" i="39283" s="1"/>
  <c r="D75" i="39283"/>
  <c r="L74" i="39283"/>
  <c r="K74" i="39283"/>
  <c r="I74" i="39283"/>
  <c r="H74" i="39283"/>
  <c r="F74" i="39283"/>
  <c r="E74" i="39283"/>
  <c r="D74" i="39283"/>
  <c r="C74" i="39283"/>
  <c r="B74" i="39283"/>
  <c r="O73" i="39283"/>
  <c r="N73" i="39283"/>
  <c r="M73" i="39283"/>
  <c r="J73" i="39283"/>
  <c r="G73" i="39283"/>
  <c r="D73" i="39283"/>
  <c r="O72" i="39283"/>
  <c r="N72" i="39283"/>
  <c r="M72" i="39283"/>
  <c r="J72" i="39283"/>
  <c r="G72" i="39283"/>
  <c r="D72" i="39283"/>
  <c r="D71" i="39283" s="1"/>
  <c r="M71" i="39283"/>
  <c r="L71" i="39283"/>
  <c r="K71" i="39283"/>
  <c r="I71" i="39283"/>
  <c r="O71" i="39283" s="1"/>
  <c r="H71" i="39283"/>
  <c r="G71" i="39283"/>
  <c r="F71" i="39283"/>
  <c r="E71" i="39283"/>
  <c r="C71" i="39283"/>
  <c r="B71" i="39283"/>
  <c r="O70" i="39283"/>
  <c r="N70" i="39283"/>
  <c r="M70" i="39283"/>
  <c r="J70" i="39283"/>
  <c r="G70" i="39283"/>
  <c r="D70" i="39283"/>
  <c r="D69" i="39283" s="1"/>
  <c r="M69" i="39283"/>
  <c r="L69" i="39283"/>
  <c r="K69" i="39283"/>
  <c r="I69" i="39283"/>
  <c r="O69" i="39283" s="1"/>
  <c r="H69" i="39283"/>
  <c r="G69" i="39283"/>
  <c r="F69" i="39283"/>
  <c r="E69" i="39283"/>
  <c r="C69" i="39283"/>
  <c r="B69" i="39283"/>
  <c r="L68" i="39283"/>
  <c r="K68" i="39283"/>
  <c r="M68" i="39283" s="1"/>
  <c r="J68" i="39283"/>
  <c r="J67" i="39283" s="1"/>
  <c r="G68" i="39283"/>
  <c r="C68" i="39283"/>
  <c r="B68" i="39283"/>
  <c r="N68" i="39283" s="1"/>
  <c r="I67" i="39283"/>
  <c r="H67" i="39283"/>
  <c r="G67" i="39283"/>
  <c r="F67" i="39283"/>
  <c r="E67" i="39283"/>
  <c r="C67" i="39283"/>
  <c r="L66" i="39283"/>
  <c r="K66" i="39283"/>
  <c r="J66" i="39283"/>
  <c r="G66" i="39283"/>
  <c r="C66" i="39283"/>
  <c r="B66" i="39283"/>
  <c r="N66" i="39283" s="1"/>
  <c r="O65" i="39283"/>
  <c r="N65" i="39283"/>
  <c r="M65" i="39283"/>
  <c r="J65" i="39283"/>
  <c r="G65" i="39283"/>
  <c r="D65" i="39283"/>
  <c r="O64" i="39283"/>
  <c r="N64" i="39283"/>
  <c r="M64" i="39283"/>
  <c r="J64" i="39283"/>
  <c r="G64" i="39283"/>
  <c r="D64" i="39283"/>
  <c r="O63" i="39283"/>
  <c r="N63" i="39283"/>
  <c r="M63" i="39283"/>
  <c r="J63" i="39283"/>
  <c r="G63" i="39283"/>
  <c r="G62" i="39283" s="1"/>
  <c r="D63" i="39283"/>
  <c r="L62" i="39283"/>
  <c r="O62" i="39283" s="1"/>
  <c r="K62" i="39283"/>
  <c r="J62" i="39283"/>
  <c r="I62" i="39283"/>
  <c r="H62" i="39283"/>
  <c r="F62" i="39283"/>
  <c r="E62" i="39283"/>
  <c r="C62" i="39283"/>
  <c r="B62" i="39283"/>
  <c r="O61" i="39283"/>
  <c r="N61" i="39283"/>
  <c r="M61" i="39283"/>
  <c r="J61" i="39283"/>
  <c r="G61" i="39283"/>
  <c r="D61" i="39283"/>
  <c r="O60" i="39283"/>
  <c r="N60" i="39283"/>
  <c r="M60" i="39283"/>
  <c r="J60" i="39283"/>
  <c r="G60" i="39283"/>
  <c r="D60" i="39283"/>
  <c r="D59" i="39283" s="1"/>
  <c r="M59" i="39283"/>
  <c r="L59" i="39283"/>
  <c r="K59" i="39283"/>
  <c r="I59" i="39283"/>
  <c r="O59" i="39283" s="1"/>
  <c r="H59" i="39283"/>
  <c r="G59" i="39283"/>
  <c r="F59" i="39283"/>
  <c r="E59" i="39283"/>
  <c r="C59" i="39283"/>
  <c r="B59" i="39283"/>
  <c r="O58" i="39283"/>
  <c r="N58" i="39283"/>
  <c r="M58" i="39283"/>
  <c r="J58" i="39283"/>
  <c r="G58" i="39283"/>
  <c r="D58" i="39283"/>
  <c r="O57" i="39283"/>
  <c r="N57" i="39283"/>
  <c r="M57" i="39283"/>
  <c r="J57" i="39283"/>
  <c r="G57" i="39283"/>
  <c r="D57" i="39283"/>
  <c r="O56" i="39283"/>
  <c r="N56" i="39283"/>
  <c r="M56" i="39283"/>
  <c r="J56" i="39283"/>
  <c r="G56" i="39283"/>
  <c r="D56" i="39283"/>
  <c r="O55" i="39283"/>
  <c r="N55" i="39283"/>
  <c r="M55" i="39283"/>
  <c r="J55" i="39283"/>
  <c r="J54" i="39283" s="1"/>
  <c r="G55" i="39283"/>
  <c r="G54" i="39283" s="1"/>
  <c r="D55" i="39283"/>
  <c r="L54" i="39283"/>
  <c r="K54" i="39283"/>
  <c r="I54" i="39283"/>
  <c r="H54" i="39283"/>
  <c r="F54" i="39283"/>
  <c r="E54" i="39283"/>
  <c r="D54" i="39283"/>
  <c r="C54" i="39283"/>
  <c r="B54" i="39283"/>
  <c r="O53" i="39283"/>
  <c r="N53" i="39283"/>
  <c r="M53" i="39283"/>
  <c r="J53" i="39283"/>
  <c r="G53" i="39283"/>
  <c r="D53" i="39283"/>
  <c r="O52" i="39283"/>
  <c r="N52" i="39283"/>
  <c r="M52" i="39283"/>
  <c r="J52" i="39283"/>
  <c r="G52" i="39283"/>
  <c r="D52" i="39283"/>
  <c r="O51" i="39283"/>
  <c r="N51" i="39283"/>
  <c r="M51" i="39283"/>
  <c r="J51" i="39283"/>
  <c r="G51" i="39283"/>
  <c r="D51" i="39283"/>
  <c r="O50" i="39283"/>
  <c r="N50" i="39283"/>
  <c r="M50" i="39283"/>
  <c r="J50" i="39283"/>
  <c r="G50" i="39283"/>
  <c r="D50" i="39283"/>
  <c r="O49" i="39283"/>
  <c r="N49" i="39283"/>
  <c r="M49" i="39283"/>
  <c r="J49" i="39283"/>
  <c r="G49" i="39283"/>
  <c r="G48" i="39283" s="1"/>
  <c r="D49" i="39283"/>
  <c r="L48" i="39283"/>
  <c r="K48" i="39283"/>
  <c r="J48" i="39283"/>
  <c r="I48" i="39283"/>
  <c r="H48" i="39283"/>
  <c r="F48" i="39283"/>
  <c r="E48" i="39283"/>
  <c r="D48" i="39283"/>
  <c r="C48" i="39283"/>
  <c r="B48" i="39283"/>
  <c r="O47" i="39283"/>
  <c r="N47" i="39283"/>
  <c r="M47" i="39283"/>
  <c r="J47" i="39283"/>
  <c r="G47" i="39283"/>
  <c r="D47" i="39283"/>
  <c r="O46" i="39283"/>
  <c r="N46" i="39283"/>
  <c r="M46" i="39283"/>
  <c r="J46" i="39283"/>
  <c r="G46" i="39283"/>
  <c r="D46" i="39283"/>
  <c r="D45" i="39283" s="1"/>
  <c r="M45" i="39283"/>
  <c r="L45" i="39283"/>
  <c r="K45" i="39283"/>
  <c r="I45" i="39283"/>
  <c r="H45" i="39283"/>
  <c r="G45" i="39283"/>
  <c r="F45" i="39283"/>
  <c r="E45" i="39283"/>
  <c r="C45" i="39283"/>
  <c r="B45" i="39283"/>
  <c r="O44" i="39283"/>
  <c r="N44" i="39283"/>
  <c r="M44" i="39283"/>
  <c r="J44" i="39283"/>
  <c r="G44" i="39283"/>
  <c r="D44" i="39283"/>
  <c r="O43" i="39283"/>
  <c r="N43" i="39283"/>
  <c r="M43" i="39283"/>
  <c r="J43" i="39283"/>
  <c r="G43" i="39283"/>
  <c r="G42" i="39283" s="1"/>
  <c r="D43" i="39283"/>
  <c r="L42" i="39283"/>
  <c r="K42" i="39283"/>
  <c r="J42" i="39283"/>
  <c r="I42" i="39283"/>
  <c r="H42" i="39283"/>
  <c r="F42" i="39283"/>
  <c r="E42" i="39283"/>
  <c r="D42" i="39283"/>
  <c r="C42" i="39283"/>
  <c r="B42" i="39283"/>
  <c r="O41" i="39283"/>
  <c r="N41" i="39283"/>
  <c r="M41" i="39283"/>
  <c r="J41" i="39283"/>
  <c r="G41" i="39283"/>
  <c r="D41" i="39283"/>
  <c r="O40" i="39283"/>
  <c r="N40" i="39283"/>
  <c r="M40" i="39283"/>
  <c r="J40" i="39283"/>
  <c r="G40" i="39283"/>
  <c r="D40" i="39283"/>
  <c r="O39" i="39283"/>
  <c r="N39" i="39283"/>
  <c r="M39" i="39283"/>
  <c r="J39" i="39283"/>
  <c r="G39" i="39283"/>
  <c r="G38" i="39283" s="1"/>
  <c r="D39" i="39283"/>
  <c r="L38" i="39283"/>
  <c r="K38" i="39283"/>
  <c r="J38" i="39283"/>
  <c r="I38" i="39283"/>
  <c r="H38" i="39283"/>
  <c r="F38" i="39283"/>
  <c r="E38" i="39283"/>
  <c r="D38" i="39283"/>
  <c r="C38" i="39283"/>
  <c r="B38" i="39283"/>
  <c r="O37" i="39283"/>
  <c r="N37" i="39283"/>
  <c r="M37" i="39283"/>
  <c r="J37" i="39283"/>
  <c r="G37" i="39283"/>
  <c r="G36" i="39283" s="1"/>
  <c r="D37" i="39283"/>
  <c r="L36" i="39283"/>
  <c r="K36" i="39283"/>
  <c r="J36" i="39283"/>
  <c r="I36" i="39283"/>
  <c r="H36" i="39283"/>
  <c r="F36" i="39283"/>
  <c r="E36" i="39283"/>
  <c r="D36" i="39283"/>
  <c r="C36" i="39283"/>
  <c r="B36" i="39283"/>
  <c r="O35" i="39283"/>
  <c r="N35" i="39283"/>
  <c r="M35" i="39283"/>
  <c r="J35" i="39283"/>
  <c r="G35" i="39283"/>
  <c r="D35" i="39283"/>
  <c r="O34" i="39283"/>
  <c r="N34" i="39283"/>
  <c r="M34" i="39283"/>
  <c r="J34" i="39283"/>
  <c r="G34" i="39283"/>
  <c r="D34" i="39283"/>
  <c r="O33" i="39283"/>
  <c r="N33" i="39283"/>
  <c r="M33" i="39283"/>
  <c r="J33" i="39283"/>
  <c r="G33" i="39283"/>
  <c r="D33" i="39283"/>
  <c r="O32" i="39283"/>
  <c r="N32" i="39283"/>
  <c r="M32" i="39283"/>
  <c r="J32" i="39283"/>
  <c r="G32" i="39283"/>
  <c r="G31" i="39283" s="1"/>
  <c r="D32" i="39283"/>
  <c r="D31" i="39283" s="1"/>
  <c r="M31" i="39283"/>
  <c r="L31" i="39283"/>
  <c r="K31" i="39283"/>
  <c r="I31" i="39283"/>
  <c r="H31" i="39283"/>
  <c r="F31" i="39283"/>
  <c r="E31" i="39283"/>
  <c r="C31" i="39283"/>
  <c r="B31" i="39283"/>
  <c r="O30" i="39283"/>
  <c r="N30" i="39283"/>
  <c r="M30" i="39283"/>
  <c r="J30" i="39283"/>
  <c r="G30" i="39283"/>
  <c r="D30" i="39283"/>
  <c r="O29" i="39283"/>
  <c r="N29" i="39283"/>
  <c r="M29" i="39283"/>
  <c r="J29" i="39283"/>
  <c r="G29" i="39283"/>
  <c r="D29" i="39283"/>
  <c r="O28" i="39283"/>
  <c r="N28" i="39283"/>
  <c r="M28" i="39283"/>
  <c r="J28" i="39283"/>
  <c r="J27" i="39283" s="1"/>
  <c r="G28" i="39283"/>
  <c r="D28" i="39283"/>
  <c r="M27" i="39283"/>
  <c r="L27" i="39283"/>
  <c r="K27" i="39283"/>
  <c r="I27" i="39283"/>
  <c r="H27" i="39283"/>
  <c r="F27" i="39283"/>
  <c r="E27" i="39283"/>
  <c r="D27" i="39283"/>
  <c r="C27" i="39283"/>
  <c r="B27" i="39283"/>
  <c r="O26" i="39283"/>
  <c r="N26" i="39283"/>
  <c r="M26" i="39283"/>
  <c r="J26" i="39283"/>
  <c r="G26" i="39283"/>
  <c r="D26" i="39283"/>
  <c r="O25" i="39283"/>
  <c r="N25" i="39283"/>
  <c r="M25" i="39283"/>
  <c r="J25" i="39283"/>
  <c r="G25" i="39283"/>
  <c r="D25" i="39283"/>
  <c r="O24" i="39283"/>
  <c r="N24" i="39283"/>
  <c r="M24" i="39283"/>
  <c r="J24" i="39283"/>
  <c r="G24" i="39283"/>
  <c r="G23" i="39283" s="1"/>
  <c r="D24" i="39283"/>
  <c r="L23" i="39283"/>
  <c r="K23" i="39283"/>
  <c r="J23" i="39283"/>
  <c r="I23" i="39283"/>
  <c r="H23" i="39283"/>
  <c r="F23" i="39283"/>
  <c r="E23" i="39283"/>
  <c r="D23" i="39283"/>
  <c r="C23" i="39283"/>
  <c r="B23" i="39283"/>
  <c r="O22" i="39283"/>
  <c r="N22" i="39283"/>
  <c r="M22" i="39283"/>
  <c r="J22" i="39283"/>
  <c r="G22" i="39283"/>
  <c r="D22" i="39283"/>
  <c r="O21" i="39283"/>
  <c r="N21" i="39283"/>
  <c r="M21" i="39283"/>
  <c r="J21" i="39283"/>
  <c r="G21" i="39283"/>
  <c r="D21" i="39283"/>
  <c r="O20" i="39283"/>
  <c r="N20" i="39283"/>
  <c r="M20" i="39283"/>
  <c r="J20" i="39283"/>
  <c r="G20" i="39283"/>
  <c r="G19" i="39283" s="1"/>
  <c r="D20" i="39283"/>
  <c r="L19" i="39283"/>
  <c r="K19" i="39283"/>
  <c r="J19" i="39283"/>
  <c r="I19" i="39283"/>
  <c r="H19" i="39283"/>
  <c r="F19" i="39283"/>
  <c r="E19" i="39283"/>
  <c r="D19" i="39283"/>
  <c r="C19" i="39283"/>
  <c r="B19" i="39283"/>
  <c r="O18" i="39283"/>
  <c r="N18" i="39283"/>
  <c r="M18" i="39283"/>
  <c r="J18" i="39283"/>
  <c r="G18" i="39283"/>
  <c r="D18" i="39283"/>
  <c r="O17" i="39283"/>
  <c r="N17" i="39283"/>
  <c r="M17" i="39283"/>
  <c r="J17" i="39283"/>
  <c r="G17" i="39283"/>
  <c r="D17" i="39283"/>
  <c r="O16" i="39283"/>
  <c r="N16" i="39283"/>
  <c r="M16" i="39283"/>
  <c r="J16" i="39283"/>
  <c r="G16" i="39283"/>
  <c r="G15" i="39283" s="1"/>
  <c r="D16" i="39283"/>
  <c r="L15" i="39283"/>
  <c r="K15" i="39283"/>
  <c r="J15" i="39283"/>
  <c r="I15" i="39283"/>
  <c r="H15" i="39283"/>
  <c r="F15" i="39283"/>
  <c r="E15" i="39283"/>
  <c r="D15" i="39283"/>
  <c r="C15" i="39283"/>
  <c r="B15" i="39283"/>
  <c r="O14" i="39283"/>
  <c r="N14" i="39283"/>
  <c r="M14" i="39283"/>
  <c r="J14" i="39283"/>
  <c r="G14" i="39283"/>
  <c r="G13" i="39283" s="1"/>
  <c r="D14" i="39283"/>
  <c r="L13" i="39283"/>
  <c r="K13" i="39283"/>
  <c r="J13" i="39283"/>
  <c r="I13" i="39283"/>
  <c r="H13" i="39283"/>
  <c r="F13" i="39283"/>
  <c r="E13" i="39283"/>
  <c r="D13" i="39283"/>
  <c r="C13" i="39283"/>
  <c r="B13" i="39283"/>
  <c r="O12" i="39283"/>
  <c r="N12" i="39283"/>
  <c r="M12" i="39283"/>
  <c r="J12" i="39283"/>
  <c r="G12" i="39283"/>
  <c r="D12" i="39283"/>
  <c r="O11" i="39283"/>
  <c r="N11" i="39283"/>
  <c r="M11" i="39283"/>
  <c r="J11" i="39283"/>
  <c r="G11" i="39283"/>
  <c r="D11" i="39283"/>
  <c r="O10" i="39283"/>
  <c r="N10" i="39283"/>
  <c r="M10" i="39283"/>
  <c r="J10" i="39283"/>
  <c r="G10" i="39283"/>
  <c r="D10" i="39283"/>
  <c r="O9" i="39283"/>
  <c r="N9" i="39283"/>
  <c r="M9" i="39283"/>
  <c r="J9" i="39283"/>
  <c r="J8" i="39283" s="1"/>
  <c r="G9" i="39283"/>
  <c r="G8" i="39283" s="1"/>
  <c r="D9" i="39283"/>
  <c r="D8" i="39283" s="1"/>
  <c r="M8" i="39283"/>
  <c r="L8" i="39283"/>
  <c r="K8" i="39283"/>
  <c r="I8" i="39283"/>
  <c r="H8" i="39283"/>
  <c r="F8" i="39283"/>
  <c r="E8" i="39283"/>
  <c r="C8" i="39283"/>
  <c r="B8" i="39283"/>
  <c r="O7" i="39283"/>
  <c r="N7" i="39283"/>
  <c r="M7" i="39283"/>
  <c r="J7" i="39283"/>
  <c r="J6" i="39283" s="1"/>
  <c r="G7" i="39283"/>
  <c r="G6" i="39283" s="1"/>
  <c r="D7" i="39283"/>
  <c r="D6" i="39283" s="1"/>
  <c r="M6" i="39283"/>
  <c r="L6" i="39283"/>
  <c r="K6" i="39283"/>
  <c r="I6" i="39283"/>
  <c r="I5" i="39283" s="1"/>
  <c r="H6" i="39283"/>
  <c r="F6" i="39283"/>
  <c r="F5" i="39283" s="1"/>
  <c r="E6" i="39283"/>
  <c r="E5" i="39283" s="1"/>
  <c r="E174" i="39283" s="1"/>
  <c r="C6" i="39283"/>
  <c r="C5" i="39283" s="1"/>
  <c r="C174" i="39283" s="1"/>
  <c r="B6" i="39283"/>
  <c r="H5" i="39283"/>
  <c r="D219" i="39280"/>
  <c r="D217" i="39280"/>
  <c r="S211" i="39280"/>
  <c r="P211" i="39280"/>
  <c r="M211" i="39280"/>
  <c r="J211" i="39280"/>
  <c r="G211" i="39280"/>
  <c r="C211" i="39280"/>
  <c r="B211" i="39280"/>
  <c r="D211" i="39280" s="1"/>
  <c r="V210" i="39280"/>
  <c r="S210" i="39280"/>
  <c r="P210" i="39280"/>
  <c r="M210" i="39280"/>
  <c r="J210" i="39280"/>
  <c r="G210" i="39280"/>
  <c r="C210" i="39280"/>
  <c r="B210" i="39280"/>
  <c r="D210" i="39280" s="1"/>
  <c r="V209" i="39280"/>
  <c r="S209" i="39280"/>
  <c r="P209" i="39280"/>
  <c r="M209" i="39280"/>
  <c r="J209" i="39280"/>
  <c r="G209" i="39280"/>
  <c r="C209" i="39280"/>
  <c r="B209" i="39280"/>
  <c r="D209" i="39280" s="1"/>
  <c r="V208" i="39280"/>
  <c r="S208" i="39280"/>
  <c r="P208" i="39280"/>
  <c r="M208" i="39280"/>
  <c r="J208" i="39280"/>
  <c r="G208" i="39280"/>
  <c r="C208" i="39280"/>
  <c r="B208" i="39280"/>
  <c r="B207" i="39280" s="1"/>
  <c r="V207" i="39280"/>
  <c r="R207" i="39280"/>
  <c r="Q207" i="39280"/>
  <c r="O207" i="39280"/>
  <c r="N207" i="39280"/>
  <c r="L207" i="39280"/>
  <c r="K207" i="39280"/>
  <c r="M207" i="39280" s="1"/>
  <c r="I207" i="39280"/>
  <c r="H207" i="39280"/>
  <c r="F207" i="39280"/>
  <c r="E207" i="39280"/>
  <c r="G207" i="39280" s="1"/>
  <c r="C207" i="39280"/>
  <c r="D207" i="39280" s="1"/>
  <c r="V206" i="39280"/>
  <c r="S206" i="39280"/>
  <c r="P206" i="39280"/>
  <c r="M206" i="39280"/>
  <c r="J206" i="39280"/>
  <c r="G206" i="39280"/>
  <c r="C206" i="39280"/>
  <c r="B206" i="39280"/>
  <c r="D206" i="39280" s="1"/>
  <c r="V205" i="39280"/>
  <c r="S205" i="39280"/>
  <c r="P205" i="39280"/>
  <c r="M205" i="39280"/>
  <c r="J205" i="39280"/>
  <c r="G205" i="39280"/>
  <c r="C205" i="39280"/>
  <c r="B205" i="39280"/>
  <c r="D205" i="39280" s="1"/>
  <c r="V204" i="39280"/>
  <c r="S204" i="39280"/>
  <c r="P204" i="39280"/>
  <c r="M204" i="39280"/>
  <c r="J204" i="39280"/>
  <c r="G204" i="39280"/>
  <c r="C204" i="39280"/>
  <c r="B204" i="39280"/>
  <c r="D204" i="39280" s="1"/>
  <c r="V203" i="39280"/>
  <c r="S203" i="39280"/>
  <c r="P203" i="39280"/>
  <c r="M203" i="39280"/>
  <c r="J203" i="39280"/>
  <c r="G203" i="39280"/>
  <c r="C203" i="39280"/>
  <c r="C202" i="39280" s="1"/>
  <c r="B203" i="39280"/>
  <c r="D203" i="39280" s="1"/>
  <c r="V202" i="39280"/>
  <c r="R202" i="39280"/>
  <c r="Q202" i="39280"/>
  <c r="O202" i="39280"/>
  <c r="N202" i="39280"/>
  <c r="P202" i="39280" s="1"/>
  <c r="L202" i="39280"/>
  <c r="K202" i="39280"/>
  <c r="I202" i="39280"/>
  <c r="H202" i="39280"/>
  <c r="J202" i="39280" s="1"/>
  <c r="F202" i="39280"/>
  <c r="E202" i="39280"/>
  <c r="B202" i="39280"/>
  <c r="G201" i="39280"/>
  <c r="C201" i="39280"/>
  <c r="B201" i="39280"/>
  <c r="D201" i="39280" s="1"/>
  <c r="G200" i="39280"/>
  <c r="C200" i="39280"/>
  <c r="B200" i="39280"/>
  <c r="G199" i="39280"/>
  <c r="C199" i="39280"/>
  <c r="B199" i="39280"/>
  <c r="D199" i="39280" s="1"/>
  <c r="G198" i="39280"/>
  <c r="C198" i="39280"/>
  <c r="B198" i="39280"/>
  <c r="D198" i="39280" s="1"/>
  <c r="R197" i="39280"/>
  <c r="S197" i="39280" s="1"/>
  <c r="Q197" i="39280"/>
  <c r="O197" i="39280"/>
  <c r="N197" i="39280"/>
  <c r="L197" i="39280"/>
  <c r="M197" i="39280" s="1"/>
  <c r="K197" i="39280"/>
  <c r="I197" i="39280"/>
  <c r="H197" i="39280"/>
  <c r="F197" i="39280"/>
  <c r="G197" i="39280" s="1"/>
  <c r="E197" i="39280"/>
  <c r="C197" i="39280"/>
  <c r="B197" i="39280"/>
  <c r="V196" i="39280"/>
  <c r="S196" i="39280"/>
  <c r="P196" i="39280"/>
  <c r="M196" i="39280"/>
  <c r="J196" i="39280"/>
  <c r="G196" i="39280"/>
  <c r="C196" i="39280"/>
  <c r="B196" i="39280"/>
  <c r="V195" i="39280"/>
  <c r="S195" i="39280"/>
  <c r="P195" i="39280"/>
  <c r="M195" i="39280"/>
  <c r="J195" i="39280"/>
  <c r="G195" i="39280"/>
  <c r="C195" i="39280"/>
  <c r="B195" i="39280"/>
  <c r="V194" i="39280"/>
  <c r="S194" i="39280"/>
  <c r="P194" i="39280"/>
  <c r="M194" i="39280"/>
  <c r="J194" i="39280"/>
  <c r="G194" i="39280"/>
  <c r="C194" i="39280"/>
  <c r="B194" i="39280"/>
  <c r="D194" i="39280" s="1"/>
  <c r="V193" i="39280"/>
  <c r="S193" i="39280"/>
  <c r="P193" i="39280"/>
  <c r="M193" i="39280"/>
  <c r="J193" i="39280"/>
  <c r="G193" i="39280"/>
  <c r="C193" i="39280"/>
  <c r="B193" i="39280"/>
  <c r="D193" i="39280" s="1"/>
  <c r="S192" i="39280"/>
  <c r="P192" i="39280"/>
  <c r="M192" i="39280"/>
  <c r="J192" i="39280"/>
  <c r="G192" i="39280"/>
  <c r="C192" i="39280"/>
  <c r="B192" i="39280"/>
  <c r="D192" i="39280" s="1"/>
  <c r="U191" i="39280"/>
  <c r="T191" i="39280"/>
  <c r="V191" i="39280" s="1"/>
  <c r="S191" i="39280"/>
  <c r="P191" i="39280"/>
  <c r="M191" i="39280"/>
  <c r="J191" i="39280"/>
  <c r="G191" i="39280"/>
  <c r="C191" i="39280"/>
  <c r="B191" i="39280"/>
  <c r="V190" i="39280"/>
  <c r="S190" i="39280"/>
  <c r="P190" i="39280"/>
  <c r="M190" i="39280"/>
  <c r="J190" i="39280"/>
  <c r="G190" i="39280"/>
  <c r="C190" i="39280"/>
  <c r="B190" i="39280"/>
  <c r="D190" i="39280" s="1"/>
  <c r="R189" i="39280"/>
  <c r="Q189" i="39280"/>
  <c r="S189" i="39280" s="1"/>
  <c r="O189" i="39280"/>
  <c r="N189" i="39280"/>
  <c r="L189" i="39280"/>
  <c r="K189" i="39280"/>
  <c r="M189" i="39280" s="1"/>
  <c r="I189" i="39280"/>
  <c r="H189" i="39280"/>
  <c r="F189" i="39280"/>
  <c r="E189" i="39280"/>
  <c r="G189" i="39280" s="1"/>
  <c r="C189" i="39280"/>
  <c r="V188" i="39280"/>
  <c r="S188" i="39280"/>
  <c r="P188" i="39280"/>
  <c r="M188" i="39280"/>
  <c r="J188" i="39280"/>
  <c r="G188" i="39280"/>
  <c r="C188" i="39280"/>
  <c r="B188" i="39280"/>
  <c r="D188" i="39280" s="1"/>
  <c r="V187" i="39280"/>
  <c r="S187" i="39280"/>
  <c r="P187" i="39280"/>
  <c r="M187" i="39280"/>
  <c r="J187" i="39280"/>
  <c r="G187" i="39280"/>
  <c r="C187" i="39280"/>
  <c r="B187" i="39280"/>
  <c r="D187" i="39280" s="1"/>
  <c r="V186" i="39280"/>
  <c r="S186" i="39280"/>
  <c r="P186" i="39280"/>
  <c r="M186" i="39280"/>
  <c r="J186" i="39280"/>
  <c r="G186" i="39280"/>
  <c r="C186" i="39280"/>
  <c r="B186" i="39280"/>
  <c r="D186" i="39280" s="1"/>
  <c r="V185" i="39280"/>
  <c r="S185" i="39280"/>
  <c r="P185" i="39280"/>
  <c r="M185" i="39280"/>
  <c r="J185" i="39280"/>
  <c r="G185" i="39280"/>
  <c r="C185" i="39280"/>
  <c r="B185" i="39280"/>
  <c r="D185" i="39280" s="1"/>
  <c r="U184" i="39280"/>
  <c r="T184" i="39280"/>
  <c r="V184" i="39280" s="1"/>
  <c r="S184" i="39280"/>
  <c r="P184" i="39280"/>
  <c r="M184" i="39280"/>
  <c r="J184" i="39280"/>
  <c r="G184" i="39280"/>
  <c r="C184" i="39280"/>
  <c r="B184" i="39280"/>
  <c r="D184" i="39280" s="1"/>
  <c r="V183" i="39280"/>
  <c r="S183" i="39280"/>
  <c r="P183" i="39280"/>
  <c r="M183" i="39280"/>
  <c r="J183" i="39280"/>
  <c r="G183" i="39280"/>
  <c r="C183" i="39280"/>
  <c r="C182" i="39280" s="1"/>
  <c r="B183" i="39280"/>
  <c r="D183" i="39280" s="1"/>
  <c r="V182" i="39280"/>
  <c r="R182" i="39280"/>
  <c r="Q182" i="39280"/>
  <c r="O182" i="39280"/>
  <c r="N182" i="39280"/>
  <c r="N181" i="39280" s="1"/>
  <c r="L182" i="39280"/>
  <c r="K182" i="39280"/>
  <c r="I182" i="39280"/>
  <c r="H182" i="39280"/>
  <c r="H181" i="39280" s="1"/>
  <c r="F182" i="39280"/>
  <c r="E182" i="39280"/>
  <c r="B182" i="39280"/>
  <c r="V181" i="39280"/>
  <c r="Q181" i="39280"/>
  <c r="O181" i="39280"/>
  <c r="K181" i="39280"/>
  <c r="I181" i="39280"/>
  <c r="E181" i="39280"/>
  <c r="V180" i="39280"/>
  <c r="S180" i="39280"/>
  <c r="P180" i="39280"/>
  <c r="M180" i="39280"/>
  <c r="J180" i="39280"/>
  <c r="G180" i="39280"/>
  <c r="C180" i="39280"/>
  <c r="B180" i="39280"/>
  <c r="V179" i="39280"/>
  <c r="S179" i="39280"/>
  <c r="P179" i="39280"/>
  <c r="M179" i="39280"/>
  <c r="J179" i="39280"/>
  <c r="G179" i="39280"/>
  <c r="C179" i="39280"/>
  <c r="B179" i="39280"/>
  <c r="D179" i="39280" s="1"/>
  <c r="V178" i="39280"/>
  <c r="S178" i="39280"/>
  <c r="P178" i="39280"/>
  <c r="M178" i="39280"/>
  <c r="J178" i="39280"/>
  <c r="G178" i="39280"/>
  <c r="C178" i="39280"/>
  <c r="B178" i="39280"/>
  <c r="D178" i="39280" s="1"/>
  <c r="V177" i="39280"/>
  <c r="S177" i="39280"/>
  <c r="P177" i="39280"/>
  <c r="M177" i="39280"/>
  <c r="J177" i="39280"/>
  <c r="G177" i="39280"/>
  <c r="C177" i="39280"/>
  <c r="B177" i="39280"/>
  <c r="D177" i="39280" s="1"/>
  <c r="V176" i="39280"/>
  <c r="S176" i="39280"/>
  <c r="P176" i="39280"/>
  <c r="M176" i="39280"/>
  <c r="J176" i="39280"/>
  <c r="G176" i="39280"/>
  <c r="C176" i="39280"/>
  <c r="B176" i="39280"/>
  <c r="D176" i="39280" s="1"/>
  <c r="V175" i="39280"/>
  <c r="S175" i="39280"/>
  <c r="P175" i="39280"/>
  <c r="M175" i="39280"/>
  <c r="J175" i="39280"/>
  <c r="G175" i="39280"/>
  <c r="C175" i="39280"/>
  <c r="B175" i="39280"/>
  <c r="D175" i="39280" s="1"/>
  <c r="V174" i="39280"/>
  <c r="S174" i="39280"/>
  <c r="P174" i="39280"/>
  <c r="M174" i="39280"/>
  <c r="J174" i="39280"/>
  <c r="G174" i="39280"/>
  <c r="C174" i="39280"/>
  <c r="B174" i="39280"/>
  <c r="D174" i="39280" s="1"/>
  <c r="V173" i="39280"/>
  <c r="S173" i="39280"/>
  <c r="P173" i="39280"/>
  <c r="M173" i="39280"/>
  <c r="J173" i="39280"/>
  <c r="G173" i="39280"/>
  <c r="C173" i="39280"/>
  <c r="B173" i="39280"/>
  <c r="D173" i="39280" s="1"/>
  <c r="U172" i="39280"/>
  <c r="T172" i="39280"/>
  <c r="V172" i="39280" s="1"/>
  <c r="S172" i="39280"/>
  <c r="P172" i="39280"/>
  <c r="M172" i="39280"/>
  <c r="J172" i="39280"/>
  <c r="G172" i="39280"/>
  <c r="C172" i="39280"/>
  <c r="B172" i="39280"/>
  <c r="V171" i="39280"/>
  <c r="S171" i="39280"/>
  <c r="P171" i="39280"/>
  <c r="M171" i="39280"/>
  <c r="J171" i="39280"/>
  <c r="G171" i="39280"/>
  <c r="C171" i="39280"/>
  <c r="B171" i="39280"/>
  <c r="S170" i="39280"/>
  <c r="P170" i="39280"/>
  <c r="M170" i="39280"/>
  <c r="J170" i="39280"/>
  <c r="G170" i="39280"/>
  <c r="C170" i="39280"/>
  <c r="C169" i="39280" s="1"/>
  <c r="B170" i="39280"/>
  <c r="D170" i="39280" s="1"/>
  <c r="V169" i="39280"/>
  <c r="R169" i="39280"/>
  <c r="Q169" i="39280"/>
  <c r="O169" i="39280"/>
  <c r="N169" i="39280"/>
  <c r="P169" i="39280" s="1"/>
  <c r="L169" i="39280"/>
  <c r="K169" i="39280"/>
  <c r="I169" i="39280"/>
  <c r="H169" i="39280"/>
  <c r="J169" i="39280" s="1"/>
  <c r="F169" i="39280"/>
  <c r="E169" i="39280"/>
  <c r="B169" i="39280"/>
  <c r="V168" i="39280"/>
  <c r="S168" i="39280"/>
  <c r="P168" i="39280"/>
  <c r="M168" i="39280"/>
  <c r="J168" i="39280"/>
  <c r="G168" i="39280"/>
  <c r="C168" i="39280"/>
  <c r="B168" i="39280"/>
  <c r="V167" i="39280"/>
  <c r="S167" i="39280"/>
  <c r="P167" i="39280"/>
  <c r="M167" i="39280"/>
  <c r="J167" i="39280"/>
  <c r="G167" i="39280"/>
  <c r="C167" i="39280"/>
  <c r="B167" i="39280"/>
  <c r="D167" i="39280" s="1"/>
  <c r="V166" i="39280"/>
  <c r="S166" i="39280"/>
  <c r="P166" i="39280"/>
  <c r="M166" i="39280"/>
  <c r="J166" i="39280"/>
  <c r="G166" i="39280"/>
  <c r="C166" i="39280"/>
  <c r="B166" i="39280"/>
  <c r="D166" i="39280" s="1"/>
  <c r="V165" i="39280"/>
  <c r="S165" i="39280"/>
  <c r="P165" i="39280"/>
  <c r="M165" i="39280"/>
  <c r="J165" i="39280"/>
  <c r="G165" i="39280"/>
  <c r="C165" i="39280"/>
  <c r="B165" i="39280"/>
  <c r="D165" i="39280" s="1"/>
  <c r="U164" i="39280"/>
  <c r="T164" i="39280"/>
  <c r="S164" i="39280"/>
  <c r="P164" i="39280"/>
  <c r="M164" i="39280"/>
  <c r="J164" i="39280"/>
  <c r="G164" i="39280"/>
  <c r="C164" i="39280"/>
  <c r="B164" i="39280"/>
  <c r="D164" i="39280" s="1"/>
  <c r="V163" i="39280"/>
  <c r="S163" i="39280"/>
  <c r="P163" i="39280"/>
  <c r="M163" i="39280"/>
  <c r="J163" i="39280"/>
  <c r="G163" i="39280"/>
  <c r="C163" i="39280"/>
  <c r="B163" i="39280"/>
  <c r="B162" i="39280" s="1"/>
  <c r="V162" i="39280"/>
  <c r="R162" i="39280"/>
  <c r="Q162" i="39280"/>
  <c r="O162" i="39280"/>
  <c r="P162" i="39280" s="1"/>
  <c r="N162" i="39280"/>
  <c r="L162" i="39280"/>
  <c r="K162" i="39280"/>
  <c r="I162" i="39280"/>
  <c r="J162" i="39280" s="1"/>
  <c r="H162" i="39280"/>
  <c r="F162" i="39280"/>
  <c r="E162" i="39280"/>
  <c r="C162" i="39280"/>
  <c r="D162" i="39280" s="1"/>
  <c r="V161" i="39280"/>
  <c r="S161" i="39280"/>
  <c r="P161" i="39280"/>
  <c r="M161" i="39280"/>
  <c r="J161" i="39280"/>
  <c r="G161" i="39280"/>
  <c r="C161" i="39280"/>
  <c r="B161" i="39280"/>
  <c r="D161" i="39280" s="1"/>
  <c r="V160" i="39280"/>
  <c r="S160" i="39280"/>
  <c r="P160" i="39280"/>
  <c r="M160" i="39280"/>
  <c r="J160" i="39280"/>
  <c r="G160" i="39280"/>
  <c r="C160" i="39280"/>
  <c r="B160" i="39280"/>
  <c r="D160" i="39280" s="1"/>
  <c r="U159" i="39280"/>
  <c r="T159" i="39280"/>
  <c r="V159" i="39280" s="1"/>
  <c r="S159" i="39280"/>
  <c r="P159" i="39280"/>
  <c r="M159" i="39280"/>
  <c r="J159" i="39280"/>
  <c r="G159" i="39280"/>
  <c r="C159" i="39280"/>
  <c r="B159" i="39280"/>
  <c r="V158" i="39280"/>
  <c r="S158" i="39280"/>
  <c r="P158" i="39280"/>
  <c r="M158" i="39280"/>
  <c r="J158" i="39280"/>
  <c r="G158" i="39280"/>
  <c r="C158" i="39280"/>
  <c r="B158" i="39280"/>
  <c r="V157" i="39280"/>
  <c r="S157" i="39280"/>
  <c r="P157" i="39280"/>
  <c r="M157" i="39280"/>
  <c r="J157" i="39280"/>
  <c r="G157" i="39280"/>
  <c r="C157" i="39280"/>
  <c r="B157" i="39280"/>
  <c r="V156" i="39280"/>
  <c r="S156" i="39280"/>
  <c r="P156" i="39280"/>
  <c r="M156" i="39280"/>
  <c r="J156" i="39280"/>
  <c r="G156" i="39280"/>
  <c r="C156" i="39280"/>
  <c r="B156" i="39280"/>
  <c r="V155" i="39280"/>
  <c r="S155" i="39280"/>
  <c r="P155" i="39280"/>
  <c r="M155" i="39280"/>
  <c r="J155" i="39280"/>
  <c r="G155" i="39280"/>
  <c r="C155" i="39280"/>
  <c r="B155" i="39280"/>
  <c r="V154" i="39280"/>
  <c r="S154" i="39280"/>
  <c r="P154" i="39280"/>
  <c r="M154" i="39280"/>
  <c r="J154" i="39280"/>
  <c r="G154" i="39280"/>
  <c r="C154" i="39280"/>
  <c r="B154" i="39280"/>
  <c r="V153" i="39280"/>
  <c r="S153" i="39280"/>
  <c r="P153" i="39280"/>
  <c r="M153" i="39280"/>
  <c r="J153" i="39280"/>
  <c r="G153" i="39280"/>
  <c r="C153" i="39280"/>
  <c r="B153" i="39280"/>
  <c r="D153" i="39280" s="1"/>
  <c r="V152" i="39280"/>
  <c r="S152" i="39280"/>
  <c r="P152" i="39280"/>
  <c r="M152" i="39280"/>
  <c r="J152" i="39280"/>
  <c r="G152" i="39280"/>
  <c r="C152" i="39280"/>
  <c r="B152" i="39280"/>
  <c r="D152" i="39280" s="1"/>
  <c r="V151" i="39280"/>
  <c r="S151" i="39280"/>
  <c r="P151" i="39280"/>
  <c r="M151" i="39280"/>
  <c r="J151" i="39280"/>
  <c r="G151" i="39280"/>
  <c r="C151" i="39280"/>
  <c r="B151" i="39280"/>
  <c r="B150" i="39280" s="1"/>
  <c r="V150" i="39280"/>
  <c r="R150" i="39280"/>
  <c r="Q150" i="39280"/>
  <c r="O150" i="39280"/>
  <c r="P150" i="39280" s="1"/>
  <c r="N150" i="39280"/>
  <c r="L150" i="39280"/>
  <c r="K150" i="39280"/>
  <c r="I150" i="39280"/>
  <c r="J150" i="39280" s="1"/>
  <c r="H150" i="39280"/>
  <c r="F150" i="39280"/>
  <c r="E150" i="39280"/>
  <c r="C150" i="39280"/>
  <c r="D150" i="39280" s="1"/>
  <c r="U149" i="39280"/>
  <c r="T149" i="39280"/>
  <c r="V149" i="39280" s="1"/>
  <c r="S149" i="39280"/>
  <c r="P149" i="39280"/>
  <c r="M149" i="39280"/>
  <c r="J149" i="39280"/>
  <c r="G149" i="39280"/>
  <c r="C149" i="39280"/>
  <c r="B149" i="39280"/>
  <c r="V148" i="39280"/>
  <c r="S148" i="39280"/>
  <c r="P148" i="39280"/>
  <c r="M148" i="39280"/>
  <c r="J148" i="39280"/>
  <c r="G148" i="39280"/>
  <c r="C148" i="39280"/>
  <c r="B148" i="39280"/>
  <c r="V147" i="39280"/>
  <c r="S147" i="39280"/>
  <c r="P147" i="39280"/>
  <c r="M147" i="39280"/>
  <c r="J147" i="39280"/>
  <c r="G147" i="39280"/>
  <c r="C147" i="39280"/>
  <c r="B147" i="39280"/>
  <c r="V146" i="39280"/>
  <c r="S146" i="39280"/>
  <c r="P146" i="39280"/>
  <c r="M146" i="39280"/>
  <c r="J146" i="39280"/>
  <c r="G146" i="39280"/>
  <c r="C146" i="39280"/>
  <c r="B146" i="39280"/>
  <c r="V145" i="39280"/>
  <c r="S145" i="39280"/>
  <c r="P145" i="39280"/>
  <c r="M145" i="39280"/>
  <c r="J145" i="39280"/>
  <c r="G145" i="39280"/>
  <c r="C145" i="39280"/>
  <c r="B145" i="39280"/>
  <c r="V144" i="39280"/>
  <c r="S144" i="39280"/>
  <c r="P144" i="39280"/>
  <c r="M144" i="39280"/>
  <c r="J144" i="39280"/>
  <c r="G144" i="39280"/>
  <c r="C144" i="39280"/>
  <c r="B144" i="39280"/>
  <c r="D144" i="39280" s="1"/>
  <c r="U143" i="39280"/>
  <c r="T143" i="39280"/>
  <c r="V143" i="39280" s="1"/>
  <c r="S143" i="39280"/>
  <c r="P143" i="39280"/>
  <c r="M143" i="39280"/>
  <c r="J143" i="39280"/>
  <c r="G143" i="39280"/>
  <c r="C143" i="39280"/>
  <c r="B143" i="39280"/>
  <c r="B142" i="39280" s="1"/>
  <c r="V142" i="39280"/>
  <c r="R142" i="39280"/>
  <c r="Q142" i="39280"/>
  <c r="S142" i="39280" s="1"/>
  <c r="O142" i="39280"/>
  <c r="N142" i="39280"/>
  <c r="L142" i="39280"/>
  <c r="K142" i="39280"/>
  <c r="M142" i="39280" s="1"/>
  <c r="I142" i="39280"/>
  <c r="H142" i="39280"/>
  <c r="F142" i="39280"/>
  <c r="E142" i="39280"/>
  <c r="G142" i="39280" s="1"/>
  <c r="C142" i="39280"/>
  <c r="D142" i="39280" s="1"/>
  <c r="V141" i="39280"/>
  <c r="S141" i="39280"/>
  <c r="P141" i="39280"/>
  <c r="M141" i="39280"/>
  <c r="J141" i="39280"/>
  <c r="G141" i="39280"/>
  <c r="C141" i="39280"/>
  <c r="B141" i="39280"/>
  <c r="D141" i="39280" s="1"/>
  <c r="U140" i="39280"/>
  <c r="V140" i="39280" s="1"/>
  <c r="T140" i="39280"/>
  <c r="S140" i="39280"/>
  <c r="P140" i="39280"/>
  <c r="M140" i="39280"/>
  <c r="J140" i="39280"/>
  <c r="G140" i="39280"/>
  <c r="C140" i="39280"/>
  <c r="B140" i="39280"/>
  <c r="D140" i="39280" s="1"/>
  <c r="V139" i="39280"/>
  <c r="S139" i="39280"/>
  <c r="P139" i="39280"/>
  <c r="M139" i="39280"/>
  <c r="J139" i="39280"/>
  <c r="G139" i="39280"/>
  <c r="C139" i="39280"/>
  <c r="B139" i="39280"/>
  <c r="D139" i="39280" s="1"/>
  <c r="V138" i="39280"/>
  <c r="S138" i="39280"/>
  <c r="P138" i="39280"/>
  <c r="M138" i="39280"/>
  <c r="J138" i="39280"/>
  <c r="G138" i="39280"/>
  <c r="C138" i="39280"/>
  <c r="B138" i="39280"/>
  <c r="D138" i="39280" s="1"/>
  <c r="V137" i="39280"/>
  <c r="S137" i="39280"/>
  <c r="P137" i="39280"/>
  <c r="M137" i="39280"/>
  <c r="J137" i="39280"/>
  <c r="G137" i="39280"/>
  <c r="C137" i="39280"/>
  <c r="B137" i="39280"/>
  <c r="D137" i="39280" s="1"/>
  <c r="V136" i="39280"/>
  <c r="S136" i="39280"/>
  <c r="P136" i="39280"/>
  <c r="M136" i="39280"/>
  <c r="J136" i="39280"/>
  <c r="G136" i="39280"/>
  <c r="C136" i="39280"/>
  <c r="B136" i="39280"/>
  <c r="D136" i="39280" s="1"/>
  <c r="T135" i="39280"/>
  <c r="S135" i="39280"/>
  <c r="P135" i="39280"/>
  <c r="M135" i="39280"/>
  <c r="J135" i="39280"/>
  <c r="G135" i="39280"/>
  <c r="C135" i="39280"/>
  <c r="B135" i="39280"/>
  <c r="D135" i="39280" s="1"/>
  <c r="V134" i="39280"/>
  <c r="S134" i="39280"/>
  <c r="P134" i="39280"/>
  <c r="M134" i="39280"/>
  <c r="J134" i="39280"/>
  <c r="G134" i="39280"/>
  <c r="C134" i="39280"/>
  <c r="B134" i="39280"/>
  <c r="D134" i="39280" s="1"/>
  <c r="V133" i="39280"/>
  <c r="S133" i="39280"/>
  <c r="P133" i="39280"/>
  <c r="M133" i="39280"/>
  <c r="J133" i="39280"/>
  <c r="G133" i="39280"/>
  <c r="C133" i="39280"/>
  <c r="B133" i="39280"/>
  <c r="B132" i="39280" s="1"/>
  <c r="V132" i="39280"/>
  <c r="R132" i="39280"/>
  <c r="Q132" i="39280"/>
  <c r="O132" i="39280"/>
  <c r="P132" i="39280" s="1"/>
  <c r="N132" i="39280"/>
  <c r="L132" i="39280"/>
  <c r="K132" i="39280"/>
  <c r="I132" i="39280"/>
  <c r="J132" i="39280" s="1"/>
  <c r="H132" i="39280"/>
  <c r="F132" i="39280"/>
  <c r="E132" i="39280"/>
  <c r="C132" i="39280"/>
  <c r="D132" i="39280" s="1"/>
  <c r="V131" i="39280"/>
  <c r="S131" i="39280"/>
  <c r="P131" i="39280"/>
  <c r="M131" i="39280"/>
  <c r="J131" i="39280"/>
  <c r="G131" i="39280"/>
  <c r="C131" i="39280"/>
  <c r="B131" i="39280"/>
  <c r="D131" i="39280" s="1"/>
  <c r="U130" i="39280"/>
  <c r="T130" i="39280"/>
  <c r="S130" i="39280"/>
  <c r="P130" i="39280"/>
  <c r="M130" i="39280"/>
  <c r="J130" i="39280"/>
  <c r="G130" i="39280"/>
  <c r="C130" i="39280"/>
  <c r="B130" i="39280"/>
  <c r="V129" i="39280"/>
  <c r="S129" i="39280"/>
  <c r="P129" i="39280"/>
  <c r="M129" i="39280"/>
  <c r="J129" i="39280"/>
  <c r="G129" i="39280"/>
  <c r="C129" i="39280"/>
  <c r="B129" i="39280"/>
  <c r="V128" i="39280"/>
  <c r="S128" i="39280"/>
  <c r="P128" i="39280"/>
  <c r="M128" i="39280"/>
  <c r="J128" i="39280"/>
  <c r="G128" i="39280"/>
  <c r="C128" i="39280"/>
  <c r="B128" i="39280"/>
  <c r="V127" i="39280"/>
  <c r="S127" i="39280"/>
  <c r="P127" i="39280"/>
  <c r="M127" i="39280"/>
  <c r="J127" i="39280"/>
  <c r="G127" i="39280"/>
  <c r="C127" i="39280"/>
  <c r="B127" i="39280"/>
  <c r="B126" i="39280" s="1"/>
  <c r="V126" i="39280"/>
  <c r="R126" i="39280"/>
  <c r="Q126" i="39280"/>
  <c r="S126" i="39280" s="1"/>
  <c r="O126" i="39280"/>
  <c r="N126" i="39280"/>
  <c r="L126" i="39280"/>
  <c r="K126" i="39280"/>
  <c r="M126" i="39280" s="1"/>
  <c r="I126" i="39280"/>
  <c r="H126" i="39280"/>
  <c r="F126" i="39280"/>
  <c r="E126" i="39280"/>
  <c r="G126" i="39280" s="1"/>
  <c r="C126" i="39280"/>
  <c r="D126" i="39280" s="1"/>
  <c r="V125" i="39280"/>
  <c r="S125" i="39280"/>
  <c r="P125" i="39280"/>
  <c r="M125" i="39280"/>
  <c r="J125" i="39280"/>
  <c r="G125" i="39280"/>
  <c r="C125" i="39280"/>
  <c r="B125" i="39280"/>
  <c r="V124" i="39280"/>
  <c r="S124" i="39280"/>
  <c r="P124" i="39280"/>
  <c r="M124" i="39280"/>
  <c r="J124" i="39280"/>
  <c r="G124" i="39280"/>
  <c r="C124" i="39280"/>
  <c r="C123" i="39280" s="1"/>
  <c r="B124" i="39280"/>
  <c r="U123" i="39280"/>
  <c r="T123" i="39280"/>
  <c r="R123" i="39280"/>
  <c r="S123" i="39280" s="1"/>
  <c r="Q123" i="39280"/>
  <c r="O123" i="39280"/>
  <c r="N123" i="39280"/>
  <c r="N118" i="39280" s="1"/>
  <c r="L123" i="39280"/>
  <c r="K123" i="39280"/>
  <c r="I123" i="39280"/>
  <c r="H123" i="39280"/>
  <c r="H118" i="39280" s="1"/>
  <c r="F123" i="39280"/>
  <c r="E123" i="39280"/>
  <c r="B123" i="39280"/>
  <c r="V122" i="39280"/>
  <c r="S122" i="39280"/>
  <c r="P122" i="39280"/>
  <c r="M122" i="39280"/>
  <c r="J122" i="39280"/>
  <c r="G122" i="39280"/>
  <c r="C122" i="39280"/>
  <c r="B122" i="39280"/>
  <c r="V121" i="39280"/>
  <c r="S121" i="39280"/>
  <c r="P121" i="39280"/>
  <c r="M121" i="39280"/>
  <c r="J121" i="39280"/>
  <c r="G121" i="39280"/>
  <c r="C121" i="39280"/>
  <c r="B121" i="39280"/>
  <c r="V120" i="39280"/>
  <c r="S120" i="39280"/>
  <c r="P120" i="39280"/>
  <c r="M120" i="39280"/>
  <c r="J120" i="39280"/>
  <c r="G120" i="39280"/>
  <c r="C120" i="39280"/>
  <c r="B120" i="39280"/>
  <c r="D120" i="39280" s="1"/>
  <c r="V119" i="39280"/>
  <c r="S119" i="39280"/>
  <c r="P119" i="39280"/>
  <c r="M119" i="39280"/>
  <c r="J119" i="39280"/>
  <c r="G119" i="39280"/>
  <c r="C119" i="39280"/>
  <c r="B119" i="39280"/>
  <c r="B118" i="39280" s="1"/>
  <c r="U118" i="39280"/>
  <c r="T118" i="39280"/>
  <c r="Q118" i="39280"/>
  <c r="O118" i="39280"/>
  <c r="P118" i="39280" s="1"/>
  <c r="K118" i="39280"/>
  <c r="I118" i="39280"/>
  <c r="J118" i="39280" s="1"/>
  <c r="E118" i="39280"/>
  <c r="V117" i="39280"/>
  <c r="S117" i="39280"/>
  <c r="P117" i="39280"/>
  <c r="M117" i="39280"/>
  <c r="J117" i="39280"/>
  <c r="G117" i="39280"/>
  <c r="C117" i="39280"/>
  <c r="B117" i="39280"/>
  <c r="V116" i="39280"/>
  <c r="S116" i="39280"/>
  <c r="P116" i="39280"/>
  <c r="M116" i="39280"/>
  <c r="J116" i="39280"/>
  <c r="G116" i="39280"/>
  <c r="C116" i="39280"/>
  <c r="B116" i="39280"/>
  <c r="V115" i="39280"/>
  <c r="S115" i="39280"/>
  <c r="P115" i="39280"/>
  <c r="M115" i="39280"/>
  <c r="J115" i="39280"/>
  <c r="G115" i="39280"/>
  <c r="C115" i="39280"/>
  <c r="B115" i="39280"/>
  <c r="D115" i="39280" s="1"/>
  <c r="V114" i="39280"/>
  <c r="S114" i="39280"/>
  <c r="P114" i="39280"/>
  <c r="M114" i="39280"/>
  <c r="J114" i="39280"/>
  <c r="G114" i="39280"/>
  <c r="C114" i="39280"/>
  <c r="B114" i="39280"/>
  <c r="D114" i="39280" s="1"/>
  <c r="V113" i="39280"/>
  <c r="S113" i="39280"/>
  <c r="P113" i="39280"/>
  <c r="M113" i="39280"/>
  <c r="J113" i="39280"/>
  <c r="G113" i="39280"/>
  <c r="C113" i="39280"/>
  <c r="B113" i="39280"/>
  <c r="D113" i="39280" s="1"/>
  <c r="V112" i="39280"/>
  <c r="S112" i="39280"/>
  <c r="P112" i="39280"/>
  <c r="M112" i="39280"/>
  <c r="J112" i="39280"/>
  <c r="G112" i="39280"/>
  <c r="C112" i="39280"/>
  <c r="C111" i="39280" s="1"/>
  <c r="B112" i="39280"/>
  <c r="D112" i="39280" s="1"/>
  <c r="U111" i="39280"/>
  <c r="T111" i="39280"/>
  <c r="R111" i="39280"/>
  <c r="S111" i="39280" s="1"/>
  <c r="Q111" i="39280"/>
  <c r="O111" i="39280"/>
  <c r="N111" i="39280"/>
  <c r="L111" i="39280"/>
  <c r="M111" i="39280" s="1"/>
  <c r="K111" i="39280"/>
  <c r="I111" i="39280"/>
  <c r="H111" i="39280"/>
  <c r="F111" i="39280"/>
  <c r="G111" i="39280" s="1"/>
  <c r="E111" i="39280"/>
  <c r="B111" i="39280"/>
  <c r="V110" i="39280"/>
  <c r="S110" i="39280"/>
  <c r="P110" i="39280"/>
  <c r="M110" i="39280"/>
  <c r="J110" i="39280"/>
  <c r="G110" i="39280"/>
  <c r="C110" i="39280"/>
  <c r="B110" i="39280"/>
  <c r="D110" i="39280" s="1"/>
  <c r="V109" i="39280"/>
  <c r="S109" i="39280"/>
  <c r="P109" i="39280"/>
  <c r="M109" i="39280"/>
  <c r="J109" i="39280"/>
  <c r="G109" i="39280"/>
  <c r="C109" i="39280"/>
  <c r="B109" i="39280"/>
  <c r="D109" i="39280" s="1"/>
  <c r="V108" i="39280"/>
  <c r="S108" i="39280"/>
  <c r="P108" i="39280"/>
  <c r="M108" i="39280"/>
  <c r="J108" i="39280"/>
  <c r="G108" i="39280"/>
  <c r="C108" i="39280"/>
  <c r="B108" i="39280"/>
  <c r="D108" i="39280" s="1"/>
  <c r="V107" i="39280"/>
  <c r="S107" i="39280"/>
  <c r="P107" i="39280"/>
  <c r="M107" i="39280"/>
  <c r="J107" i="39280"/>
  <c r="G107" i="39280"/>
  <c r="C107" i="39280"/>
  <c r="B107" i="39280"/>
  <c r="D107" i="39280" s="1"/>
  <c r="V106" i="39280"/>
  <c r="S106" i="39280"/>
  <c r="P106" i="39280"/>
  <c r="M106" i="39280"/>
  <c r="J106" i="39280"/>
  <c r="G106" i="39280"/>
  <c r="C106" i="39280"/>
  <c r="B106" i="39280"/>
  <c r="D106" i="39280" s="1"/>
  <c r="V105" i="39280"/>
  <c r="S105" i="39280"/>
  <c r="P105" i="39280"/>
  <c r="M105" i="39280"/>
  <c r="J105" i="39280"/>
  <c r="G105" i="39280"/>
  <c r="C105" i="39280"/>
  <c r="B105" i="39280"/>
  <c r="B104" i="39280" s="1"/>
  <c r="U104" i="39280"/>
  <c r="T104" i="39280"/>
  <c r="R104" i="39280"/>
  <c r="Q104" i="39280"/>
  <c r="S104" i="39280" s="1"/>
  <c r="O104" i="39280"/>
  <c r="N104" i="39280"/>
  <c r="L104" i="39280"/>
  <c r="K104" i="39280"/>
  <c r="M104" i="39280" s="1"/>
  <c r="I104" i="39280"/>
  <c r="H104" i="39280"/>
  <c r="F104" i="39280"/>
  <c r="E104" i="39280"/>
  <c r="G104" i="39280" s="1"/>
  <c r="C104" i="39280"/>
  <c r="V103" i="39280"/>
  <c r="S103" i="39280"/>
  <c r="P103" i="39280"/>
  <c r="M103" i="39280"/>
  <c r="J103" i="39280"/>
  <c r="G103" i="39280"/>
  <c r="C103" i="39280"/>
  <c r="B103" i="39280"/>
  <c r="V102" i="39280"/>
  <c r="S102" i="39280"/>
  <c r="P102" i="39280"/>
  <c r="M102" i="39280"/>
  <c r="J102" i="39280"/>
  <c r="G102" i="39280"/>
  <c r="C102" i="39280"/>
  <c r="B102" i="39280"/>
  <c r="V101" i="39280"/>
  <c r="S101" i="39280"/>
  <c r="P101" i="39280"/>
  <c r="M101" i="39280"/>
  <c r="J101" i="39280"/>
  <c r="G101" i="39280"/>
  <c r="C101" i="39280"/>
  <c r="B101" i="39280"/>
  <c r="V100" i="39280"/>
  <c r="S100" i="39280"/>
  <c r="P100" i="39280"/>
  <c r="M100" i="39280"/>
  <c r="J100" i="39280"/>
  <c r="G100" i="39280"/>
  <c r="C100" i="39280"/>
  <c r="B100" i="39280"/>
  <c r="V99" i="39280"/>
  <c r="S99" i="39280"/>
  <c r="P99" i="39280"/>
  <c r="M99" i="39280"/>
  <c r="J99" i="39280"/>
  <c r="G99" i="39280"/>
  <c r="C99" i="39280"/>
  <c r="B99" i="39280"/>
  <c r="D99" i="39280" s="1"/>
  <c r="V98" i="39280"/>
  <c r="S98" i="39280"/>
  <c r="P98" i="39280"/>
  <c r="M98" i="39280"/>
  <c r="J98" i="39280"/>
  <c r="G98" i="39280"/>
  <c r="C98" i="39280"/>
  <c r="B98" i="39280"/>
  <c r="D98" i="39280" s="1"/>
  <c r="V97" i="39280"/>
  <c r="S97" i="39280"/>
  <c r="P97" i="39280"/>
  <c r="M97" i="39280"/>
  <c r="J97" i="39280"/>
  <c r="G97" i="39280"/>
  <c r="C97" i="39280"/>
  <c r="B97" i="39280"/>
  <c r="B96" i="39280" s="1"/>
  <c r="B95" i="39280" s="1"/>
  <c r="U96" i="39280"/>
  <c r="T96" i="39280"/>
  <c r="R96" i="39280"/>
  <c r="Q96" i="39280"/>
  <c r="Q95" i="39280" s="1"/>
  <c r="O96" i="39280"/>
  <c r="N96" i="39280"/>
  <c r="L96" i="39280"/>
  <c r="K96" i="39280"/>
  <c r="K95" i="39280" s="1"/>
  <c r="I96" i="39280"/>
  <c r="H96" i="39280"/>
  <c r="F96" i="39280"/>
  <c r="E96" i="39280"/>
  <c r="E95" i="39280" s="1"/>
  <c r="C96" i="39280"/>
  <c r="D96" i="39280" s="1"/>
  <c r="T95" i="39280"/>
  <c r="V94" i="39280"/>
  <c r="S94" i="39280"/>
  <c r="P94" i="39280"/>
  <c r="M94" i="39280"/>
  <c r="J94" i="39280"/>
  <c r="G94" i="39280"/>
  <c r="C94" i="39280"/>
  <c r="B94" i="39280"/>
  <c r="D94" i="39280" s="1"/>
  <c r="V93" i="39280"/>
  <c r="S93" i="39280"/>
  <c r="P93" i="39280"/>
  <c r="M93" i="39280"/>
  <c r="J93" i="39280"/>
  <c r="G93" i="39280"/>
  <c r="C93" i="39280"/>
  <c r="B93" i="39280"/>
  <c r="D93" i="39280" s="1"/>
  <c r="V92" i="39280"/>
  <c r="S92" i="39280"/>
  <c r="P92" i="39280"/>
  <c r="M92" i="39280"/>
  <c r="J92" i="39280"/>
  <c r="G92" i="39280"/>
  <c r="C92" i="39280"/>
  <c r="C91" i="39280" s="1"/>
  <c r="B92" i="39280"/>
  <c r="D92" i="39280" s="1"/>
  <c r="U91" i="39280"/>
  <c r="T91" i="39280"/>
  <c r="V91" i="39280" s="1"/>
  <c r="R91" i="39280"/>
  <c r="Q91" i="39280"/>
  <c r="O91" i="39280"/>
  <c r="N91" i="39280"/>
  <c r="P91" i="39280" s="1"/>
  <c r="L91" i="39280"/>
  <c r="K91" i="39280"/>
  <c r="I91" i="39280"/>
  <c r="H91" i="39280"/>
  <c r="J91" i="39280" s="1"/>
  <c r="F91" i="39280"/>
  <c r="E91" i="39280"/>
  <c r="V90" i="39280"/>
  <c r="S90" i="39280"/>
  <c r="P90" i="39280"/>
  <c r="M90" i="39280"/>
  <c r="J90" i="39280"/>
  <c r="G90" i="39280"/>
  <c r="C90" i="39280"/>
  <c r="B90" i="39280"/>
  <c r="V89" i="39280"/>
  <c r="S89" i="39280"/>
  <c r="P89" i="39280"/>
  <c r="M89" i="39280"/>
  <c r="J89" i="39280"/>
  <c r="G89" i="39280"/>
  <c r="C89" i="39280"/>
  <c r="B89" i="39280"/>
  <c r="V88" i="39280"/>
  <c r="S88" i="39280"/>
  <c r="P88" i="39280"/>
  <c r="M88" i="39280"/>
  <c r="J88" i="39280"/>
  <c r="G88" i="39280"/>
  <c r="C88" i="39280"/>
  <c r="B88" i="39280"/>
  <c r="V87" i="39280"/>
  <c r="S87" i="39280"/>
  <c r="P87" i="39280"/>
  <c r="M87" i="39280"/>
  <c r="J87" i="39280"/>
  <c r="G87" i="39280"/>
  <c r="C87" i="39280"/>
  <c r="B87" i="39280"/>
  <c r="B86" i="39280" s="1"/>
  <c r="U86" i="39280"/>
  <c r="V86" i="39280" s="1"/>
  <c r="T86" i="39280"/>
  <c r="R86" i="39280"/>
  <c r="Q86" i="39280"/>
  <c r="O86" i="39280"/>
  <c r="P86" i="39280" s="1"/>
  <c r="N86" i="39280"/>
  <c r="L86" i="39280"/>
  <c r="K86" i="39280"/>
  <c r="I86" i="39280"/>
  <c r="J86" i="39280" s="1"/>
  <c r="H86" i="39280"/>
  <c r="F86" i="39280"/>
  <c r="E86" i="39280"/>
  <c r="C86" i="39280"/>
  <c r="V85" i="39280"/>
  <c r="S85" i="39280"/>
  <c r="P85" i="39280"/>
  <c r="M85" i="39280"/>
  <c r="J85" i="39280"/>
  <c r="G85" i="39280"/>
  <c r="C85" i="39280"/>
  <c r="B85" i="39280"/>
  <c r="D85" i="39280" s="1"/>
  <c r="V84" i="39280"/>
  <c r="S84" i="39280"/>
  <c r="P84" i="39280"/>
  <c r="M84" i="39280"/>
  <c r="J84" i="39280"/>
  <c r="G84" i="39280"/>
  <c r="C84" i="39280"/>
  <c r="C83" i="39280" s="1"/>
  <c r="B84" i="39280"/>
  <c r="D84" i="39280" s="1"/>
  <c r="U83" i="39280"/>
  <c r="T83" i="39280"/>
  <c r="V83" i="39280" s="1"/>
  <c r="R83" i="39280"/>
  <c r="Q83" i="39280"/>
  <c r="O83" i="39280"/>
  <c r="N83" i="39280"/>
  <c r="P83" i="39280" s="1"/>
  <c r="L83" i="39280"/>
  <c r="K83" i="39280"/>
  <c r="I83" i="39280"/>
  <c r="H83" i="39280"/>
  <c r="J83" i="39280" s="1"/>
  <c r="F83" i="39280"/>
  <c r="E83" i="39280"/>
  <c r="B83" i="39280"/>
  <c r="V82" i="39280"/>
  <c r="S82" i="39280"/>
  <c r="P82" i="39280"/>
  <c r="M82" i="39280"/>
  <c r="J82" i="39280"/>
  <c r="G82" i="39280"/>
  <c r="C82" i="39280"/>
  <c r="C81" i="39280" s="1"/>
  <c r="B82" i="39280"/>
  <c r="U81" i="39280"/>
  <c r="T81" i="39280"/>
  <c r="R81" i="39280"/>
  <c r="S81" i="39280" s="1"/>
  <c r="Q81" i="39280"/>
  <c r="O81" i="39280"/>
  <c r="N81" i="39280"/>
  <c r="L81" i="39280"/>
  <c r="M81" i="39280" s="1"/>
  <c r="K81" i="39280"/>
  <c r="I81" i="39280"/>
  <c r="H81" i="39280"/>
  <c r="F81" i="39280"/>
  <c r="G81" i="39280" s="1"/>
  <c r="E81" i="39280"/>
  <c r="B81" i="39280"/>
  <c r="V80" i="39280"/>
  <c r="S80" i="39280"/>
  <c r="P80" i="39280"/>
  <c r="M80" i="39280"/>
  <c r="J80" i="39280"/>
  <c r="G80" i="39280"/>
  <c r="C80" i="39280"/>
  <c r="C79" i="39280" s="1"/>
  <c r="B80" i="39280"/>
  <c r="D80" i="39280" s="1"/>
  <c r="U79" i="39280"/>
  <c r="T79" i="39280"/>
  <c r="V79" i="39280" s="1"/>
  <c r="R79" i="39280"/>
  <c r="Q79" i="39280"/>
  <c r="O79" i="39280"/>
  <c r="N79" i="39280"/>
  <c r="P79" i="39280" s="1"/>
  <c r="L79" i="39280"/>
  <c r="K79" i="39280"/>
  <c r="I79" i="39280"/>
  <c r="H79" i="39280"/>
  <c r="J79" i="39280" s="1"/>
  <c r="F79" i="39280"/>
  <c r="E79" i="39280"/>
  <c r="B79" i="39280"/>
  <c r="V78" i="39280"/>
  <c r="S78" i="39280"/>
  <c r="P78" i="39280"/>
  <c r="M78" i="39280"/>
  <c r="J78" i="39280"/>
  <c r="G78" i="39280"/>
  <c r="C78" i="39280"/>
  <c r="B78" i="39280"/>
  <c r="V77" i="39280"/>
  <c r="S77" i="39280"/>
  <c r="P77" i="39280"/>
  <c r="M77" i="39280"/>
  <c r="J77" i="39280"/>
  <c r="G77" i="39280"/>
  <c r="C77" i="39280"/>
  <c r="B77" i="39280"/>
  <c r="V76" i="39280"/>
  <c r="S76" i="39280"/>
  <c r="P76" i="39280"/>
  <c r="M76" i="39280"/>
  <c r="J76" i="39280"/>
  <c r="G76" i="39280"/>
  <c r="C76" i="39280"/>
  <c r="B76" i="39280"/>
  <c r="V75" i="39280"/>
  <c r="S75" i="39280"/>
  <c r="P75" i="39280"/>
  <c r="M75" i="39280"/>
  <c r="J75" i="39280"/>
  <c r="G75" i="39280"/>
  <c r="C75" i="39280"/>
  <c r="B75" i="39280"/>
  <c r="D75" i="39280" s="1"/>
  <c r="V74" i="39280"/>
  <c r="S74" i="39280"/>
  <c r="P74" i="39280"/>
  <c r="M74" i="39280"/>
  <c r="J74" i="39280"/>
  <c r="G74" i="39280"/>
  <c r="C74" i="39280"/>
  <c r="C73" i="39280" s="1"/>
  <c r="B74" i="39280"/>
  <c r="D74" i="39280" s="1"/>
  <c r="U73" i="39280"/>
  <c r="T73" i="39280"/>
  <c r="V73" i="39280" s="1"/>
  <c r="R73" i="39280"/>
  <c r="Q73" i="39280"/>
  <c r="O73" i="39280"/>
  <c r="N73" i="39280"/>
  <c r="P73" i="39280" s="1"/>
  <c r="L73" i="39280"/>
  <c r="K73" i="39280"/>
  <c r="I73" i="39280"/>
  <c r="H73" i="39280"/>
  <c r="J73" i="39280" s="1"/>
  <c r="F73" i="39280"/>
  <c r="E73" i="39280"/>
  <c r="B73" i="39280"/>
  <c r="V72" i="39280"/>
  <c r="S72" i="39280"/>
  <c r="P72" i="39280"/>
  <c r="M72" i="39280"/>
  <c r="J72" i="39280"/>
  <c r="G72" i="39280"/>
  <c r="C72" i="39280"/>
  <c r="B72" i="39280"/>
  <c r="D72" i="39280" s="1"/>
  <c r="V71" i="39280"/>
  <c r="S71" i="39280"/>
  <c r="P71" i="39280"/>
  <c r="M71" i="39280"/>
  <c r="J71" i="39280"/>
  <c r="G71" i="39280"/>
  <c r="C71" i="39280"/>
  <c r="B71" i="39280"/>
  <c r="B70" i="39280" s="1"/>
  <c r="U70" i="39280"/>
  <c r="T70" i="39280"/>
  <c r="R70" i="39280"/>
  <c r="Q70" i="39280"/>
  <c r="S70" i="39280" s="1"/>
  <c r="O70" i="39280"/>
  <c r="N70" i="39280"/>
  <c r="L70" i="39280"/>
  <c r="K70" i="39280"/>
  <c r="I70" i="39280"/>
  <c r="H70" i="39280"/>
  <c r="F70" i="39280"/>
  <c r="E70" i="39280"/>
  <c r="G70" i="39280" s="1"/>
  <c r="C70" i="39280"/>
  <c r="D70" i="39280" s="1"/>
  <c r="V69" i="39280"/>
  <c r="S69" i="39280"/>
  <c r="P69" i="39280"/>
  <c r="M69" i="39280"/>
  <c r="J69" i="39280"/>
  <c r="G69" i="39280"/>
  <c r="C69" i="39280"/>
  <c r="B69" i="39280"/>
  <c r="D69" i="39280" s="1"/>
  <c r="V68" i="39280"/>
  <c r="S68" i="39280"/>
  <c r="P68" i="39280"/>
  <c r="M68" i="39280"/>
  <c r="J68" i="39280"/>
  <c r="G68" i="39280"/>
  <c r="C68" i="39280"/>
  <c r="B68" i="39280"/>
  <c r="D68" i="39280" s="1"/>
  <c r="V67" i="39280"/>
  <c r="S67" i="39280"/>
  <c r="P67" i="39280"/>
  <c r="M67" i="39280"/>
  <c r="J67" i="39280"/>
  <c r="G67" i="39280"/>
  <c r="C67" i="39280"/>
  <c r="B67" i="39280"/>
  <c r="D67" i="39280" s="1"/>
  <c r="V66" i="39280"/>
  <c r="S66" i="39280"/>
  <c r="P66" i="39280"/>
  <c r="M66" i="39280"/>
  <c r="J66" i="39280"/>
  <c r="G66" i="39280"/>
  <c r="C66" i="39280"/>
  <c r="B66" i="39280"/>
  <c r="D66" i="39280" s="1"/>
  <c r="V65" i="39280"/>
  <c r="S65" i="39280"/>
  <c r="P65" i="39280"/>
  <c r="M65" i="39280"/>
  <c r="J65" i="39280"/>
  <c r="G65" i="39280"/>
  <c r="C65" i="39280"/>
  <c r="B65" i="39280"/>
  <c r="B64" i="39280" s="1"/>
  <c r="U64" i="39280"/>
  <c r="T64" i="39280"/>
  <c r="R64" i="39280"/>
  <c r="Q64" i="39280"/>
  <c r="S64" i="39280" s="1"/>
  <c r="O64" i="39280"/>
  <c r="N64" i="39280"/>
  <c r="L64" i="39280"/>
  <c r="K64" i="39280"/>
  <c r="M64" i="39280" s="1"/>
  <c r="I64" i="39280"/>
  <c r="H64" i="39280"/>
  <c r="F64" i="39280"/>
  <c r="E64" i="39280"/>
  <c r="G64" i="39280" s="1"/>
  <c r="C64" i="39280"/>
  <c r="V63" i="39280"/>
  <c r="S63" i="39280"/>
  <c r="P63" i="39280"/>
  <c r="M63" i="39280"/>
  <c r="J63" i="39280"/>
  <c r="G63" i="39280"/>
  <c r="C63" i="39280"/>
  <c r="B63" i="39280"/>
  <c r="V62" i="39280"/>
  <c r="S62" i="39280"/>
  <c r="P62" i="39280"/>
  <c r="M62" i="39280"/>
  <c r="J62" i="39280"/>
  <c r="G62" i="39280"/>
  <c r="C62" i="39280"/>
  <c r="B62" i="39280"/>
  <c r="V61" i="39280"/>
  <c r="S61" i="39280"/>
  <c r="P61" i="39280"/>
  <c r="M61" i="39280"/>
  <c r="J61" i="39280"/>
  <c r="G61" i="39280"/>
  <c r="C61" i="39280"/>
  <c r="B61" i="39280"/>
  <c r="V60" i="39280"/>
  <c r="S60" i="39280"/>
  <c r="P60" i="39280"/>
  <c r="M60" i="39280"/>
  <c r="J60" i="39280"/>
  <c r="G60" i="39280"/>
  <c r="C60" i="39280"/>
  <c r="B60" i="39280"/>
  <c r="D60" i="39280" s="1"/>
  <c r="V59" i="39280"/>
  <c r="S59" i="39280"/>
  <c r="P59" i="39280"/>
  <c r="M59" i="39280"/>
  <c r="J59" i="39280"/>
  <c r="G59" i="39280"/>
  <c r="C59" i="39280"/>
  <c r="B59" i="39280"/>
  <c r="B58" i="39280" s="1"/>
  <c r="U58" i="39280"/>
  <c r="T58" i="39280"/>
  <c r="R58" i="39280"/>
  <c r="Q58" i="39280"/>
  <c r="S58" i="39280" s="1"/>
  <c r="O58" i="39280"/>
  <c r="N58" i="39280"/>
  <c r="L58" i="39280"/>
  <c r="K58" i="39280"/>
  <c r="M58" i="39280" s="1"/>
  <c r="I58" i="39280"/>
  <c r="H58" i="39280"/>
  <c r="F58" i="39280"/>
  <c r="E58" i="39280"/>
  <c r="G58" i="39280" s="1"/>
  <c r="C58" i="39280"/>
  <c r="D58" i="39280" s="1"/>
  <c r="S57" i="39280"/>
  <c r="P57" i="39280"/>
  <c r="M57" i="39280"/>
  <c r="J57" i="39280"/>
  <c r="G57" i="39280"/>
  <c r="C57" i="39280"/>
  <c r="B57" i="39280"/>
  <c r="D57" i="39280" s="1"/>
  <c r="V56" i="39280"/>
  <c r="S56" i="39280"/>
  <c r="P56" i="39280"/>
  <c r="M56" i="39280"/>
  <c r="J56" i="39280"/>
  <c r="G56" i="39280"/>
  <c r="C56" i="39280"/>
  <c r="B56" i="39280"/>
  <c r="D56" i="39280" s="1"/>
  <c r="V55" i="39280"/>
  <c r="S55" i="39280"/>
  <c r="P55" i="39280"/>
  <c r="M55" i="39280"/>
  <c r="J55" i="39280"/>
  <c r="G55" i="39280"/>
  <c r="C55" i="39280"/>
  <c r="C54" i="39280" s="1"/>
  <c r="B55" i="39280"/>
  <c r="D55" i="39280" s="1"/>
  <c r="U54" i="39280"/>
  <c r="T54" i="39280"/>
  <c r="V54" i="39280" s="1"/>
  <c r="R54" i="39280"/>
  <c r="Q54" i="39280"/>
  <c r="O54" i="39280"/>
  <c r="N54" i="39280"/>
  <c r="P54" i="39280" s="1"/>
  <c r="L54" i="39280"/>
  <c r="K54" i="39280"/>
  <c r="I54" i="39280"/>
  <c r="H54" i="39280"/>
  <c r="J54" i="39280" s="1"/>
  <c r="F54" i="39280"/>
  <c r="E54" i="39280"/>
  <c r="B54" i="39280"/>
  <c r="V53" i="39280"/>
  <c r="S53" i="39280"/>
  <c r="P53" i="39280"/>
  <c r="M53" i="39280"/>
  <c r="J53" i="39280"/>
  <c r="G53" i="39280"/>
  <c r="C53" i="39280"/>
  <c r="B53" i="39280"/>
  <c r="V52" i="39280"/>
  <c r="S52" i="39280"/>
  <c r="P52" i="39280"/>
  <c r="M52" i="39280"/>
  <c r="J52" i="39280"/>
  <c r="G52" i="39280"/>
  <c r="C52" i="39280"/>
  <c r="B52" i="39280"/>
  <c r="D52" i="39280" s="1"/>
  <c r="V51" i="39280"/>
  <c r="S51" i="39280"/>
  <c r="P51" i="39280"/>
  <c r="M51" i="39280"/>
  <c r="J51" i="39280"/>
  <c r="G51" i="39280"/>
  <c r="C51" i="39280"/>
  <c r="C50" i="39280" s="1"/>
  <c r="B51" i="39280"/>
  <c r="D51" i="39280" s="1"/>
  <c r="U50" i="39280"/>
  <c r="T50" i="39280"/>
  <c r="R50" i="39280"/>
  <c r="S50" i="39280" s="1"/>
  <c r="Q50" i="39280"/>
  <c r="O50" i="39280"/>
  <c r="N50" i="39280"/>
  <c r="L50" i="39280"/>
  <c r="M50" i="39280" s="1"/>
  <c r="K50" i="39280"/>
  <c r="I50" i="39280"/>
  <c r="H50" i="39280"/>
  <c r="F50" i="39280"/>
  <c r="G50" i="39280" s="1"/>
  <c r="E50" i="39280"/>
  <c r="B50" i="39280"/>
  <c r="V49" i="39280"/>
  <c r="S49" i="39280"/>
  <c r="P49" i="39280"/>
  <c r="M49" i="39280"/>
  <c r="J49" i="39280"/>
  <c r="G49" i="39280"/>
  <c r="C49" i="39280"/>
  <c r="B49" i="39280"/>
  <c r="D49" i="39280" s="1"/>
  <c r="V48" i="39280"/>
  <c r="S48" i="39280"/>
  <c r="P48" i="39280"/>
  <c r="M48" i="39280"/>
  <c r="J48" i="39280"/>
  <c r="G48" i="39280"/>
  <c r="C48" i="39280"/>
  <c r="B48" i="39280"/>
  <c r="D48" i="39280" s="1"/>
  <c r="V47" i="39280"/>
  <c r="S47" i="39280"/>
  <c r="P47" i="39280"/>
  <c r="M47" i="39280"/>
  <c r="J47" i="39280"/>
  <c r="G47" i="39280"/>
  <c r="C47" i="39280"/>
  <c r="B47" i="39280"/>
  <c r="D47" i="39280" s="1"/>
  <c r="V46" i="39280"/>
  <c r="S46" i="39280"/>
  <c r="P46" i="39280"/>
  <c r="M46" i="39280"/>
  <c r="J46" i="39280"/>
  <c r="G46" i="39280"/>
  <c r="C46" i="39280"/>
  <c r="B46" i="39280"/>
  <c r="B45" i="39280" s="1"/>
  <c r="U45" i="39280"/>
  <c r="T45" i="39280"/>
  <c r="R45" i="39280"/>
  <c r="Q45" i="39280"/>
  <c r="S45" i="39280" s="1"/>
  <c r="O45" i="39280"/>
  <c r="N45" i="39280"/>
  <c r="L45" i="39280"/>
  <c r="K45" i="39280"/>
  <c r="M45" i="39280" s="1"/>
  <c r="I45" i="39280"/>
  <c r="H45" i="39280"/>
  <c r="F45" i="39280"/>
  <c r="E45" i="39280"/>
  <c r="G45" i="39280" s="1"/>
  <c r="C45" i="39280"/>
  <c r="D45" i="39280" s="1"/>
  <c r="V44" i="39280"/>
  <c r="S44" i="39280"/>
  <c r="P44" i="39280"/>
  <c r="M44" i="39280"/>
  <c r="J44" i="39280"/>
  <c r="G44" i="39280"/>
  <c r="C44" i="39280"/>
  <c r="B44" i="39280"/>
  <c r="B43" i="39280" s="1"/>
  <c r="U43" i="39280"/>
  <c r="T43" i="39280"/>
  <c r="R43" i="39280"/>
  <c r="Q43" i="39280"/>
  <c r="O43" i="39280"/>
  <c r="P43" i="39280" s="1"/>
  <c r="N43" i="39280"/>
  <c r="L43" i="39280"/>
  <c r="K43" i="39280"/>
  <c r="I43" i="39280"/>
  <c r="J43" i="39280" s="1"/>
  <c r="H43" i="39280"/>
  <c r="F43" i="39280"/>
  <c r="E43" i="39280"/>
  <c r="C43" i="39280"/>
  <c r="V42" i="39280"/>
  <c r="S42" i="39280"/>
  <c r="P42" i="39280"/>
  <c r="M42" i="39280"/>
  <c r="J42" i="39280"/>
  <c r="G42" i="39280"/>
  <c r="C42" i="39280"/>
  <c r="B42" i="39280"/>
  <c r="D42" i="39280" s="1"/>
  <c r="V41" i="39280"/>
  <c r="S41" i="39280"/>
  <c r="P41" i="39280"/>
  <c r="M41" i="39280"/>
  <c r="J41" i="39280"/>
  <c r="G41" i="39280"/>
  <c r="C41" i="39280"/>
  <c r="B41" i="39280"/>
  <c r="D41" i="39280" s="1"/>
  <c r="V40" i="39280"/>
  <c r="S40" i="39280"/>
  <c r="P40" i="39280"/>
  <c r="M40" i="39280"/>
  <c r="J40" i="39280"/>
  <c r="G40" i="39280"/>
  <c r="C40" i="39280"/>
  <c r="B40" i="39280"/>
  <c r="D40" i="39280" s="1"/>
  <c r="V39" i="39280"/>
  <c r="S39" i="39280"/>
  <c r="P39" i="39280"/>
  <c r="M39" i="39280"/>
  <c r="J39" i="39280"/>
  <c r="G39" i="39280"/>
  <c r="C39" i="39280"/>
  <c r="B39" i="39280"/>
  <c r="D39" i="39280" s="1"/>
  <c r="V38" i="39280"/>
  <c r="S38" i="39280"/>
  <c r="P38" i="39280"/>
  <c r="M38" i="39280"/>
  <c r="J38" i="39280"/>
  <c r="G38" i="39280"/>
  <c r="C38" i="39280"/>
  <c r="B38" i="39280"/>
  <c r="D38" i="39280" s="1"/>
  <c r="V37" i="39280"/>
  <c r="S37" i="39280"/>
  <c r="P37" i="39280"/>
  <c r="M37" i="39280"/>
  <c r="J37" i="39280"/>
  <c r="G37" i="39280"/>
  <c r="C37" i="39280"/>
  <c r="C36" i="39280" s="1"/>
  <c r="B37" i="39280"/>
  <c r="D37" i="39280" s="1"/>
  <c r="U36" i="39280"/>
  <c r="T36" i="39280"/>
  <c r="V36" i="39280" s="1"/>
  <c r="R36" i="39280"/>
  <c r="Q36" i="39280"/>
  <c r="O36" i="39280"/>
  <c r="N36" i="39280"/>
  <c r="P36" i="39280" s="1"/>
  <c r="L36" i="39280"/>
  <c r="K36" i="39280"/>
  <c r="I36" i="39280"/>
  <c r="H36" i="39280"/>
  <c r="J36" i="39280" s="1"/>
  <c r="F36" i="39280"/>
  <c r="E36" i="39280"/>
  <c r="B36" i="39280"/>
  <c r="V35" i="39280"/>
  <c r="S35" i="39280"/>
  <c r="P35" i="39280"/>
  <c r="M35" i="39280"/>
  <c r="J35" i="39280"/>
  <c r="G35" i="39280"/>
  <c r="C35" i="39280"/>
  <c r="B35" i="39280"/>
  <c r="V34" i="39280"/>
  <c r="S34" i="39280"/>
  <c r="P34" i="39280"/>
  <c r="M34" i="39280"/>
  <c r="J34" i="39280"/>
  <c r="G34" i="39280"/>
  <c r="C34" i="39280"/>
  <c r="B34" i="39280"/>
  <c r="D34" i="39280" s="1"/>
  <c r="V33" i="39280"/>
  <c r="S33" i="39280"/>
  <c r="P33" i="39280"/>
  <c r="M33" i="39280"/>
  <c r="J33" i="39280"/>
  <c r="G33" i="39280"/>
  <c r="C33" i="39280"/>
  <c r="C32" i="39280" s="1"/>
  <c r="B33" i="39280"/>
  <c r="D33" i="39280" s="1"/>
  <c r="U32" i="39280"/>
  <c r="T32" i="39280"/>
  <c r="R32" i="39280"/>
  <c r="S32" i="39280" s="1"/>
  <c r="Q32" i="39280"/>
  <c r="O32" i="39280"/>
  <c r="N32" i="39280"/>
  <c r="L32" i="39280"/>
  <c r="M32" i="39280" s="1"/>
  <c r="K32" i="39280"/>
  <c r="I32" i="39280"/>
  <c r="H32" i="39280"/>
  <c r="F32" i="39280"/>
  <c r="G32" i="39280" s="1"/>
  <c r="E32" i="39280"/>
  <c r="B32" i="39280"/>
  <c r="V31" i="39280"/>
  <c r="S31" i="39280"/>
  <c r="P31" i="39280"/>
  <c r="M31" i="39280"/>
  <c r="J31" i="39280"/>
  <c r="G31" i="39280"/>
  <c r="C31" i="39280"/>
  <c r="B31" i="39280"/>
  <c r="D31" i="39280" s="1"/>
  <c r="V30" i="39280"/>
  <c r="S30" i="39280"/>
  <c r="P30" i="39280"/>
  <c r="M30" i="39280"/>
  <c r="J30" i="39280"/>
  <c r="G30" i="39280"/>
  <c r="C30" i="39280"/>
  <c r="B30" i="39280"/>
  <c r="D30" i="39280" s="1"/>
  <c r="V29" i="39280"/>
  <c r="S29" i="39280"/>
  <c r="P29" i="39280"/>
  <c r="M29" i="39280"/>
  <c r="J29" i="39280"/>
  <c r="G29" i="39280"/>
  <c r="C29" i="39280"/>
  <c r="B29" i="39280"/>
  <c r="D29" i="39280" s="1"/>
  <c r="V28" i="39280"/>
  <c r="S28" i="39280"/>
  <c r="P28" i="39280"/>
  <c r="M28" i="39280"/>
  <c r="J28" i="39280"/>
  <c r="G28" i="39280"/>
  <c r="C28" i="39280"/>
  <c r="B28" i="39280"/>
  <c r="B27" i="39280" s="1"/>
  <c r="U27" i="39280"/>
  <c r="T27" i="39280"/>
  <c r="R27" i="39280"/>
  <c r="Q27" i="39280"/>
  <c r="S27" i="39280" s="1"/>
  <c r="O27" i="39280"/>
  <c r="N27" i="39280"/>
  <c r="L27" i="39280"/>
  <c r="K27" i="39280"/>
  <c r="M27" i="39280" s="1"/>
  <c r="I27" i="39280"/>
  <c r="H27" i="39280"/>
  <c r="F27" i="39280"/>
  <c r="E27" i="39280"/>
  <c r="G27" i="39280" s="1"/>
  <c r="C27" i="39280"/>
  <c r="D27" i="39280" s="1"/>
  <c r="V26" i="39280"/>
  <c r="S26" i="39280"/>
  <c r="P26" i="39280"/>
  <c r="M26" i="39280"/>
  <c r="J26" i="39280"/>
  <c r="G26" i="39280"/>
  <c r="C26" i="39280"/>
  <c r="B26" i="39280"/>
  <c r="V25" i="39280"/>
  <c r="S25" i="39280"/>
  <c r="P25" i="39280"/>
  <c r="M25" i="39280"/>
  <c r="J25" i="39280"/>
  <c r="G25" i="39280"/>
  <c r="C25" i="39280"/>
  <c r="B25" i="39280"/>
  <c r="V24" i="39280"/>
  <c r="S24" i="39280"/>
  <c r="P24" i="39280"/>
  <c r="M24" i="39280"/>
  <c r="J24" i="39280"/>
  <c r="G24" i="39280"/>
  <c r="C24" i="39280"/>
  <c r="B24" i="39280"/>
  <c r="V23" i="39280"/>
  <c r="S23" i="39280"/>
  <c r="P23" i="39280"/>
  <c r="M23" i="39280"/>
  <c r="J23" i="39280"/>
  <c r="G23" i="39280"/>
  <c r="C23" i="39280"/>
  <c r="C22" i="39280" s="1"/>
  <c r="B23" i="39280"/>
  <c r="U22" i="39280"/>
  <c r="T22" i="39280"/>
  <c r="R22" i="39280"/>
  <c r="S22" i="39280" s="1"/>
  <c r="Q22" i="39280"/>
  <c r="O22" i="39280"/>
  <c r="N22" i="39280"/>
  <c r="L22" i="39280"/>
  <c r="M22" i="39280" s="1"/>
  <c r="K22" i="39280"/>
  <c r="I22" i="39280"/>
  <c r="H22" i="39280"/>
  <c r="F22" i="39280"/>
  <c r="G22" i="39280" s="1"/>
  <c r="E22" i="39280"/>
  <c r="B22" i="39280"/>
  <c r="V21" i="39280"/>
  <c r="S21" i="39280"/>
  <c r="P21" i="39280"/>
  <c r="M21" i="39280"/>
  <c r="J21" i="39280"/>
  <c r="G21" i="39280"/>
  <c r="C21" i="39280"/>
  <c r="B21" i="39280"/>
  <c r="D21" i="39280" s="1"/>
  <c r="V20" i="39280"/>
  <c r="S20" i="39280"/>
  <c r="P20" i="39280"/>
  <c r="M20" i="39280"/>
  <c r="J20" i="39280"/>
  <c r="G20" i="39280"/>
  <c r="C20" i="39280"/>
  <c r="B20" i="39280"/>
  <c r="D20" i="39280" s="1"/>
  <c r="V19" i="39280"/>
  <c r="S19" i="39280"/>
  <c r="P19" i="39280"/>
  <c r="M19" i="39280"/>
  <c r="J19" i="39280"/>
  <c r="G19" i="39280"/>
  <c r="C19" i="39280"/>
  <c r="B19" i="39280"/>
  <c r="V18" i="39280"/>
  <c r="S18" i="39280"/>
  <c r="P18" i="39280"/>
  <c r="M18" i="39280"/>
  <c r="J18" i="39280"/>
  <c r="G18" i="39280"/>
  <c r="C18" i="39280"/>
  <c r="B18" i="39280"/>
  <c r="B17" i="39280" s="1"/>
  <c r="U17" i="39280"/>
  <c r="T17" i="39280"/>
  <c r="R17" i="39280"/>
  <c r="Q17" i="39280"/>
  <c r="O17" i="39280"/>
  <c r="P17" i="39280" s="1"/>
  <c r="N17" i="39280"/>
  <c r="L17" i="39280"/>
  <c r="K17" i="39280"/>
  <c r="I17" i="39280"/>
  <c r="J17" i="39280" s="1"/>
  <c r="H17" i="39280"/>
  <c r="F17" i="39280"/>
  <c r="E17" i="39280"/>
  <c r="C17" i="39280"/>
  <c r="D17" i="39280" s="1"/>
  <c r="V16" i="39280"/>
  <c r="S16" i="39280"/>
  <c r="P16" i="39280"/>
  <c r="M16" i="39280"/>
  <c r="J16" i="39280"/>
  <c r="G16" i="39280"/>
  <c r="C16" i="39280"/>
  <c r="B16" i="39280"/>
  <c r="D16" i="39280" s="1"/>
  <c r="V15" i="39280"/>
  <c r="S15" i="39280"/>
  <c r="S14" i="39280" s="1"/>
  <c r="P15" i="39280"/>
  <c r="M15" i="39280"/>
  <c r="M14" i="39280" s="1"/>
  <c r="J15" i="39280"/>
  <c r="G15" i="39280"/>
  <c r="G14" i="39280" s="1"/>
  <c r="C15" i="39280"/>
  <c r="C14" i="39280" s="1"/>
  <c r="B15" i="39280"/>
  <c r="V14" i="39280"/>
  <c r="U14" i="39280"/>
  <c r="T14" i="39280"/>
  <c r="R14" i="39280"/>
  <c r="Q14" i="39280"/>
  <c r="P14" i="39280"/>
  <c r="O14" i="39280"/>
  <c r="N14" i="39280"/>
  <c r="L14" i="39280"/>
  <c r="K14" i="39280"/>
  <c r="J14" i="39280"/>
  <c r="I14" i="39280"/>
  <c r="H14" i="39280"/>
  <c r="F14" i="39280"/>
  <c r="E14" i="39280"/>
  <c r="B14" i="39280"/>
  <c r="V13" i="39280"/>
  <c r="S13" i="39280"/>
  <c r="P13" i="39280"/>
  <c r="M13" i="39280"/>
  <c r="J13" i="39280"/>
  <c r="G13" i="39280"/>
  <c r="C13" i="39280"/>
  <c r="B13" i="39280"/>
  <c r="D13" i="39280" s="1"/>
  <c r="V12" i="39280"/>
  <c r="S12" i="39280"/>
  <c r="P12" i="39280"/>
  <c r="M12" i="39280"/>
  <c r="J12" i="39280"/>
  <c r="G12" i="39280"/>
  <c r="C12" i="39280"/>
  <c r="B12" i="39280"/>
  <c r="D12" i="39280" s="1"/>
  <c r="V11" i="39280"/>
  <c r="S11" i="39280"/>
  <c r="P11" i="39280"/>
  <c r="M11" i="39280"/>
  <c r="J11" i="39280"/>
  <c r="G11" i="39280"/>
  <c r="C11" i="39280"/>
  <c r="B11" i="39280"/>
  <c r="D11" i="39280" s="1"/>
  <c r="V10" i="39280"/>
  <c r="S10" i="39280"/>
  <c r="P10" i="39280"/>
  <c r="M10" i="39280"/>
  <c r="J10" i="39280"/>
  <c r="G10" i="39280"/>
  <c r="C10" i="39280"/>
  <c r="B10" i="39280"/>
  <c r="B9" i="39280" s="1"/>
  <c r="U9" i="39280"/>
  <c r="T9" i="39280"/>
  <c r="R9" i="39280"/>
  <c r="Q9" i="39280"/>
  <c r="S9" i="39280" s="1"/>
  <c r="O9" i="39280"/>
  <c r="N9" i="39280"/>
  <c r="L9" i="39280"/>
  <c r="K9" i="39280"/>
  <c r="M9" i="39280" s="1"/>
  <c r="I9" i="39280"/>
  <c r="H9" i="39280"/>
  <c r="F9" i="39280"/>
  <c r="E9" i="39280"/>
  <c r="G9" i="39280" s="1"/>
  <c r="C9" i="39280"/>
  <c r="V8" i="39280"/>
  <c r="S8" i="39280"/>
  <c r="P8" i="39280"/>
  <c r="M8" i="39280"/>
  <c r="J8" i="39280"/>
  <c r="G8" i="39280"/>
  <c r="C8" i="39280"/>
  <c r="B8" i="39280"/>
  <c r="B7" i="39280" s="1"/>
  <c r="U7" i="39280"/>
  <c r="T7" i="39280"/>
  <c r="R7" i="39280"/>
  <c r="Q7" i="39280"/>
  <c r="O7" i="39280"/>
  <c r="P7" i="39280" s="1"/>
  <c r="N7" i="39280"/>
  <c r="L7" i="39280"/>
  <c r="K7" i="39280"/>
  <c r="I7" i="39280"/>
  <c r="J7" i="39280" s="1"/>
  <c r="H7" i="39280"/>
  <c r="F7" i="39280"/>
  <c r="E7" i="39280"/>
  <c r="C7" i="39280"/>
  <c r="D7" i="39280" s="1"/>
  <c r="T6" i="39280"/>
  <c r="R6" i="39280"/>
  <c r="O6" i="39280"/>
  <c r="N6" i="39280"/>
  <c r="L6" i="39280"/>
  <c r="K6" i="39280"/>
  <c r="K212" i="39280" s="1"/>
  <c r="I6" i="39280"/>
  <c r="H6" i="39280"/>
  <c r="F6" i="39280"/>
  <c r="E6" i="39280"/>
  <c r="E212" i="39280" s="1"/>
  <c r="C6" i="39280"/>
  <c r="R208" i="39279"/>
  <c r="Q208" i="39279"/>
  <c r="O208" i="39279"/>
  <c r="N208" i="39279"/>
  <c r="M208" i="39279"/>
  <c r="J208" i="39279"/>
  <c r="G208" i="39279"/>
  <c r="P208" i="39279" s="1"/>
  <c r="D208" i="39279"/>
  <c r="S208" i="39279" s="1"/>
  <c r="R207" i="39279"/>
  <c r="Q207" i="39279"/>
  <c r="O207" i="39279"/>
  <c r="N207" i="39279"/>
  <c r="M207" i="39279"/>
  <c r="J207" i="39279"/>
  <c r="G207" i="39279"/>
  <c r="P207" i="39279" s="1"/>
  <c r="D207" i="39279"/>
  <c r="S207" i="39279" s="1"/>
  <c r="R206" i="39279"/>
  <c r="Q206" i="39279"/>
  <c r="O206" i="39279"/>
  <c r="N206" i="39279"/>
  <c r="M206" i="39279"/>
  <c r="J206" i="39279"/>
  <c r="G206" i="39279"/>
  <c r="P206" i="39279" s="1"/>
  <c r="D206" i="39279"/>
  <c r="S206" i="39279" s="1"/>
  <c r="R205" i="39279"/>
  <c r="Q205" i="39279"/>
  <c r="O205" i="39279"/>
  <c r="N205" i="39279"/>
  <c r="M205" i="39279"/>
  <c r="J205" i="39279"/>
  <c r="G205" i="39279"/>
  <c r="P205" i="39279" s="1"/>
  <c r="D205" i="39279"/>
  <c r="S205" i="39279" s="1"/>
  <c r="M204" i="39279"/>
  <c r="L204" i="39279"/>
  <c r="K204" i="39279"/>
  <c r="J204" i="39279"/>
  <c r="I204" i="39279"/>
  <c r="H204" i="39279"/>
  <c r="G204" i="39279"/>
  <c r="P204" i="39279" s="1"/>
  <c r="F204" i="39279"/>
  <c r="O204" i="39279" s="1"/>
  <c r="E204" i="39279"/>
  <c r="N204" i="39279" s="1"/>
  <c r="D204" i="39279"/>
  <c r="S204" i="39279" s="1"/>
  <c r="C204" i="39279"/>
  <c r="R204" i="39279" s="1"/>
  <c r="B204" i="39279"/>
  <c r="Q204" i="39279" s="1"/>
  <c r="R203" i="39279"/>
  <c r="Q203" i="39279"/>
  <c r="O203" i="39279"/>
  <c r="N203" i="39279"/>
  <c r="M203" i="39279"/>
  <c r="J203" i="39279"/>
  <c r="G203" i="39279"/>
  <c r="P203" i="39279" s="1"/>
  <c r="D203" i="39279"/>
  <c r="S203" i="39279" s="1"/>
  <c r="R202" i="39279"/>
  <c r="Q202" i="39279"/>
  <c r="O202" i="39279"/>
  <c r="N202" i="39279"/>
  <c r="M202" i="39279"/>
  <c r="J202" i="39279"/>
  <c r="G202" i="39279"/>
  <c r="P202" i="39279" s="1"/>
  <c r="D202" i="39279"/>
  <c r="S202" i="39279" s="1"/>
  <c r="R201" i="39279"/>
  <c r="Q201" i="39279"/>
  <c r="O201" i="39279"/>
  <c r="N201" i="39279"/>
  <c r="M201" i="39279"/>
  <c r="J201" i="39279"/>
  <c r="G201" i="39279"/>
  <c r="P201" i="39279" s="1"/>
  <c r="D201" i="39279"/>
  <c r="S201" i="39279" s="1"/>
  <c r="R200" i="39279"/>
  <c r="Q200" i="39279"/>
  <c r="O200" i="39279"/>
  <c r="N200" i="39279"/>
  <c r="M200" i="39279"/>
  <c r="J200" i="39279"/>
  <c r="G200" i="39279"/>
  <c r="P200" i="39279" s="1"/>
  <c r="D200" i="39279"/>
  <c r="S200" i="39279" s="1"/>
  <c r="M199" i="39279"/>
  <c r="L199" i="39279"/>
  <c r="K199" i="39279"/>
  <c r="J199" i="39279"/>
  <c r="I199" i="39279"/>
  <c r="H199" i="39279"/>
  <c r="G199" i="39279"/>
  <c r="P199" i="39279" s="1"/>
  <c r="F199" i="39279"/>
  <c r="O199" i="39279" s="1"/>
  <c r="E199" i="39279"/>
  <c r="N199" i="39279" s="1"/>
  <c r="D199" i="39279"/>
  <c r="S199" i="39279" s="1"/>
  <c r="C199" i="39279"/>
  <c r="R199" i="39279" s="1"/>
  <c r="B199" i="39279"/>
  <c r="Q199" i="39279" s="1"/>
  <c r="R198" i="39279"/>
  <c r="Q198" i="39279"/>
  <c r="O198" i="39279"/>
  <c r="N198" i="39279"/>
  <c r="M198" i="39279"/>
  <c r="J198" i="39279"/>
  <c r="G198" i="39279"/>
  <c r="P198" i="39279" s="1"/>
  <c r="D198" i="39279"/>
  <c r="S198" i="39279" s="1"/>
  <c r="R197" i="39279"/>
  <c r="Q197" i="39279"/>
  <c r="O197" i="39279"/>
  <c r="N197" i="39279"/>
  <c r="M197" i="39279"/>
  <c r="J197" i="39279"/>
  <c r="G197" i="39279"/>
  <c r="P197" i="39279" s="1"/>
  <c r="D197" i="39279"/>
  <c r="S197" i="39279" s="1"/>
  <c r="R196" i="39279"/>
  <c r="Q196" i="39279"/>
  <c r="O196" i="39279"/>
  <c r="N196" i="39279"/>
  <c r="M196" i="39279"/>
  <c r="J196" i="39279"/>
  <c r="G196" i="39279"/>
  <c r="P196" i="39279" s="1"/>
  <c r="D196" i="39279"/>
  <c r="S196" i="39279" s="1"/>
  <c r="R195" i="39279"/>
  <c r="Q195" i="39279"/>
  <c r="O195" i="39279"/>
  <c r="N195" i="39279"/>
  <c r="M195" i="39279"/>
  <c r="J195" i="39279"/>
  <c r="G195" i="39279"/>
  <c r="P195" i="39279" s="1"/>
  <c r="D195" i="39279"/>
  <c r="S195" i="39279" s="1"/>
  <c r="L194" i="39279"/>
  <c r="K194" i="39279"/>
  <c r="I194" i="39279"/>
  <c r="H194" i="39279"/>
  <c r="F194" i="39279"/>
  <c r="O194" i="39279" s="1"/>
  <c r="E194" i="39279"/>
  <c r="N194" i="39279" s="1"/>
  <c r="C194" i="39279"/>
  <c r="R194" i="39279" s="1"/>
  <c r="B194" i="39279"/>
  <c r="D194" i="39279" s="1"/>
  <c r="R193" i="39279"/>
  <c r="Q193" i="39279"/>
  <c r="O193" i="39279"/>
  <c r="N193" i="39279"/>
  <c r="M193" i="39279"/>
  <c r="J193" i="39279"/>
  <c r="G193" i="39279"/>
  <c r="P193" i="39279" s="1"/>
  <c r="D193" i="39279"/>
  <c r="S193" i="39279" s="1"/>
  <c r="R192" i="39279"/>
  <c r="Q192" i="39279"/>
  <c r="O192" i="39279"/>
  <c r="N192" i="39279"/>
  <c r="M192" i="39279"/>
  <c r="J192" i="39279"/>
  <c r="G192" i="39279"/>
  <c r="P192" i="39279" s="1"/>
  <c r="D192" i="39279"/>
  <c r="S192" i="39279" s="1"/>
  <c r="R191" i="39279"/>
  <c r="Q191" i="39279"/>
  <c r="O191" i="39279"/>
  <c r="N191" i="39279"/>
  <c r="M191" i="39279"/>
  <c r="J191" i="39279"/>
  <c r="G191" i="39279"/>
  <c r="P191" i="39279" s="1"/>
  <c r="D191" i="39279"/>
  <c r="S191" i="39279" s="1"/>
  <c r="R190" i="39279"/>
  <c r="Q190" i="39279"/>
  <c r="O190" i="39279"/>
  <c r="N190" i="39279"/>
  <c r="M190" i="39279"/>
  <c r="J190" i="39279"/>
  <c r="G190" i="39279"/>
  <c r="P190" i="39279" s="1"/>
  <c r="D190" i="39279"/>
  <c r="S190" i="39279" s="1"/>
  <c r="R189" i="39279"/>
  <c r="Q189" i="39279"/>
  <c r="O189" i="39279"/>
  <c r="N189" i="39279"/>
  <c r="M189" i="39279"/>
  <c r="J189" i="39279"/>
  <c r="G189" i="39279"/>
  <c r="P189" i="39279" s="1"/>
  <c r="D189" i="39279"/>
  <c r="S189" i="39279" s="1"/>
  <c r="R188" i="39279"/>
  <c r="Q188" i="39279"/>
  <c r="O188" i="39279"/>
  <c r="N188" i="39279"/>
  <c r="M188" i="39279"/>
  <c r="J188" i="39279"/>
  <c r="G188" i="39279"/>
  <c r="P188" i="39279" s="1"/>
  <c r="D188" i="39279"/>
  <c r="S188" i="39279" s="1"/>
  <c r="R187" i="39279"/>
  <c r="Q187" i="39279"/>
  <c r="O187" i="39279"/>
  <c r="N187" i="39279"/>
  <c r="M187" i="39279"/>
  <c r="J187" i="39279"/>
  <c r="G187" i="39279"/>
  <c r="P187" i="39279" s="1"/>
  <c r="D187" i="39279"/>
  <c r="S187" i="39279" s="1"/>
  <c r="L186" i="39279"/>
  <c r="M186" i="39279" s="1"/>
  <c r="K186" i="39279"/>
  <c r="I186" i="39279"/>
  <c r="J186" i="39279" s="1"/>
  <c r="H186" i="39279"/>
  <c r="F186" i="39279"/>
  <c r="O186" i="39279" s="1"/>
  <c r="E186" i="39279"/>
  <c r="N186" i="39279" s="1"/>
  <c r="C186" i="39279"/>
  <c r="R186" i="39279" s="1"/>
  <c r="B186" i="39279"/>
  <c r="Q186" i="39279" s="1"/>
  <c r="R185" i="39279"/>
  <c r="Q185" i="39279"/>
  <c r="O185" i="39279"/>
  <c r="N185" i="39279"/>
  <c r="M185" i="39279"/>
  <c r="J185" i="39279"/>
  <c r="G185" i="39279"/>
  <c r="P185" i="39279" s="1"/>
  <c r="D185" i="39279"/>
  <c r="R184" i="39279"/>
  <c r="Q184" i="39279"/>
  <c r="O184" i="39279"/>
  <c r="N184" i="39279"/>
  <c r="M184" i="39279"/>
  <c r="J184" i="39279"/>
  <c r="G184" i="39279"/>
  <c r="P184" i="39279" s="1"/>
  <c r="D184" i="39279"/>
  <c r="S184" i="39279" s="1"/>
  <c r="R183" i="39279"/>
  <c r="Q183" i="39279"/>
  <c r="O183" i="39279"/>
  <c r="N183" i="39279"/>
  <c r="M183" i="39279"/>
  <c r="J183" i="39279"/>
  <c r="G183" i="39279"/>
  <c r="P183" i="39279" s="1"/>
  <c r="D183" i="39279"/>
  <c r="S183" i="39279" s="1"/>
  <c r="R182" i="39279"/>
  <c r="Q182" i="39279"/>
  <c r="O182" i="39279"/>
  <c r="N182" i="39279"/>
  <c r="M182" i="39279"/>
  <c r="J182" i="39279"/>
  <c r="G182" i="39279"/>
  <c r="P182" i="39279" s="1"/>
  <c r="D182" i="39279"/>
  <c r="S182" i="39279" s="1"/>
  <c r="R181" i="39279"/>
  <c r="Q181" i="39279"/>
  <c r="O181" i="39279"/>
  <c r="N181" i="39279"/>
  <c r="M181" i="39279"/>
  <c r="J181" i="39279"/>
  <c r="G181" i="39279"/>
  <c r="P181" i="39279" s="1"/>
  <c r="D181" i="39279"/>
  <c r="S181" i="39279" s="1"/>
  <c r="R180" i="39279"/>
  <c r="Q180" i="39279"/>
  <c r="O180" i="39279"/>
  <c r="N180" i="39279"/>
  <c r="M180" i="39279"/>
  <c r="J180" i="39279"/>
  <c r="G180" i="39279"/>
  <c r="P180" i="39279" s="1"/>
  <c r="D180" i="39279"/>
  <c r="S180" i="39279" s="1"/>
  <c r="L179" i="39279"/>
  <c r="K179" i="39279"/>
  <c r="M179" i="39279" s="1"/>
  <c r="I179" i="39279"/>
  <c r="H179" i="39279"/>
  <c r="F179" i="39279"/>
  <c r="O179" i="39279" s="1"/>
  <c r="E179" i="39279"/>
  <c r="N179" i="39279" s="1"/>
  <c r="C179" i="39279"/>
  <c r="R179" i="39279" s="1"/>
  <c r="B179" i="39279"/>
  <c r="L178" i="39279"/>
  <c r="K178" i="39279"/>
  <c r="I178" i="39279"/>
  <c r="J178" i="39279" s="1"/>
  <c r="H178" i="39279"/>
  <c r="F178" i="39279"/>
  <c r="O178" i="39279" s="1"/>
  <c r="E178" i="39279"/>
  <c r="N178" i="39279" s="1"/>
  <c r="C178" i="39279"/>
  <c r="R178" i="39279" s="1"/>
  <c r="R177" i="39279"/>
  <c r="Q177" i="39279"/>
  <c r="O177" i="39279"/>
  <c r="N177" i="39279"/>
  <c r="M177" i="39279"/>
  <c r="J177" i="39279"/>
  <c r="G177" i="39279"/>
  <c r="P177" i="39279" s="1"/>
  <c r="D177" i="39279"/>
  <c r="R176" i="39279"/>
  <c r="Q176" i="39279"/>
  <c r="O176" i="39279"/>
  <c r="N176" i="39279"/>
  <c r="M176" i="39279"/>
  <c r="J176" i="39279"/>
  <c r="G176" i="39279"/>
  <c r="P176" i="39279" s="1"/>
  <c r="D176" i="39279"/>
  <c r="R175" i="39279"/>
  <c r="Q175" i="39279"/>
  <c r="O175" i="39279"/>
  <c r="N175" i="39279"/>
  <c r="M175" i="39279"/>
  <c r="J175" i="39279"/>
  <c r="G175" i="39279"/>
  <c r="P175" i="39279" s="1"/>
  <c r="D175" i="39279"/>
  <c r="R174" i="39279"/>
  <c r="Q174" i="39279"/>
  <c r="O174" i="39279"/>
  <c r="N174" i="39279"/>
  <c r="M174" i="39279"/>
  <c r="J174" i="39279"/>
  <c r="G174" i="39279"/>
  <c r="P174" i="39279" s="1"/>
  <c r="D174" i="39279"/>
  <c r="R173" i="39279"/>
  <c r="Q173" i="39279"/>
  <c r="O173" i="39279"/>
  <c r="N173" i="39279"/>
  <c r="M173" i="39279"/>
  <c r="J173" i="39279"/>
  <c r="G173" i="39279"/>
  <c r="P173" i="39279" s="1"/>
  <c r="D173" i="39279"/>
  <c r="S173" i="39279" s="1"/>
  <c r="R172" i="39279"/>
  <c r="Q172" i="39279"/>
  <c r="O172" i="39279"/>
  <c r="N172" i="39279"/>
  <c r="M172" i="39279"/>
  <c r="J172" i="39279"/>
  <c r="G172" i="39279"/>
  <c r="P172" i="39279" s="1"/>
  <c r="D172" i="39279"/>
  <c r="S172" i="39279" s="1"/>
  <c r="R171" i="39279"/>
  <c r="Q171" i="39279"/>
  <c r="O171" i="39279"/>
  <c r="N171" i="39279"/>
  <c r="M171" i="39279"/>
  <c r="J171" i="39279"/>
  <c r="G171" i="39279"/>
  <c r="P171" i="39279" s="1"/>
  <c r="D171" i="39279"/>
  <c r="S171" i="39279" s="1"/>
  <c r="R170" i="39279"/>
  <c r="Q170" i="39279"/>
  <c r="O170" i="39279"/>
  <c r="N170" i="39279"/>
  <c r="M170" i="39279"/>
  <c r="J170" i="39279"/>
  <c r="G170" i="39279"/>
  <c r="P170" i="39279" s="1"/>
  <c r="D170" i="39279"/>
  <c r="S170" i="39279" s="1"/>
  <c r="R169" i="39279"/>
  <c r="Q169" i="39279"/>
  <c r="O169" i="39279"/>
  <c r="N169" i="39279"/>
  <c r="M169" i="39279"/>
  <c r="J169" i="39279"/>
  <c r="G169" i="39279"/>
  <c r="P169" i="39279" s="1"/>
  <c r="D169" i="39279"/>
  <c r="S169" i="39279" s="1"/>
  <c r="R168" i="39279"/>
  <c r="Q168" i="39279"/>
  <c r="O168" i="39279"/>
  <c r="N168" i="39279"/>
  <c r="M168" i="39279"/>
  <c r="J168" i="39279"/>
  <c r="G168" i="39279"/>
  <c r="P168" i="39279" s="1"/>
  <c r="D168" i="39279"/>
  <c r="S168" i="39279" s="1"/>
  <c r="M167" i="39279"/>
  <c r="L167" i="39279"/>
  <c r="K167" i="39279"/>
  <c r="J167" i="39279"/>
  <c r="I167" i="39279"/>
  <c r="H167" i="39279"/>
  <c r="G167" i="39279"/>
  <c r="P167" i="39279" s="1"/>
  <c r="F167" i="39279"/>
  <c r="O167" i="39279" s="1"/>
  <c r="E167" i="39279"/>
  <c r="N167" i="39279" s="1"/>
  <c r="D167" i="39279"/>
  <c r="S167" i="39279" s="1"/>
  <c r="C167" i="39279"/>
  <c r="R167" i="39279" s="1"/>
  <c r="B167" i="39279"/>
  <c r="Q167" i="39279" s="1"/>
  <c r="R166" i="39279"/>
  <c r="Q166" i="39279"/>
  <c r="O166" i="39279"/>
  <c r="N166" i="39279"/>
  <c r="M166" i="39279"/>
  <c r="J166" i="39279"/>
  <c r="G166" i="39279"/>
  <c r="P166" i="39279" s="1"/>
  <c r="D166" i="39279"/>
  <c r="S166" i="39279" s="1"/>
  <c r="R165" i="39279"/>
  <c r="Q165" i="39279"/>
  <c r="O165" i="39279"/>
  <c r="N165" i="39279"/>
  <c r="M165" i="39279"/>
  <c r="J165" i="39279"/>
  <c r="G165" i="39279"/>
  <c r="P165" i="39279" s="1"/>
  <c r="D165" i="39279"/>
  <c r="S165" i="39279" s="1"/>
  <c r="R164" i="39279"/>
  <c r="Q164" i="39279"/>
  <c r="O164" i="39279"/>
  <c r="N164" i="39279"/>
  <c r="M164" i="39279"/>
  <c r="J164" i="39279"/>
  <c r="G164" i="39279"/>
  <c r="P164" i="39279" s="1"/>
  <c r="D164" i="39279"/>
  <c r="S164" i="39279" s="1"/>
  <c r="R163" i="39279"/>
  <c r="Q163" i="39279"/>
  <c r="O163" i="39279"/>
  <c r="N163" i="39279"/>
  <c r="M163" i="39279"/>
  <c r="J163" i="39279"/>
  <c r="G163" i="39279"/>
  <c r="P163" i="39279" s="1"/>
  <c r="D163" i="39279"/>
  <c r="S163" i="39279" s="1"/>
  <c r="R162" i="39279"/>
  <c r="Q162" i="39279"/>
  <c r="O162" i="39279"/>
  <c r="N162" i="39279"/>
  <c r="M162" i="39279"/>
  <c r="J162" i="39279"/>
  <c r="G162" i="39279"/>
  <c r="P162" i="39279" s="1"/>
  <c r="D162" i="39279"/>
  <c r="S162" i="39279" s="1"/>
  <c r="R161" i="39279"/>
  <c r="Q161" i="39279"/>
  <c r="O161" i="39279"/>
  <c r="N161" i="39279"/>
  <c r="M161" i="39279"/>
  <c r="J161" i="39279"/>
  <c r="G161" i="39279"/>
  <c r="P161" i="39279" s="1"/>
  <c r="D161" i="39279"/>
  <c r="S161" i="39279" s="1"/>
  <c r="M160" i="39279"/>
  <c r="L160" i="39279"/>
  <c r="K160" i="39279"/>
  <c r="J160" i="39279"/>
  <c r="I160" i="39279"/>
  <c r="H160" i="39279"/>
  <c r="G160" i="39279"/>
  <c r="P160" i="39279" s="1"/>
  <c r="F160" i="39279"/>
  <c r="O160" i="39279" s="1"/>
  <c r="E160" i="39279"/>
  <c r="N160" i="39279" s="1"/>
  <c r="D160" i="39279"/>
  <c r="S160" i="39279" s="1"/>
  <c r="C160" i="39279"/>
  <c r="R160" i="39279" s="1"/>
  <c r="B160" i="39279"/>
  <c r="Q160" i="39279" s="1"/>
  <c r="R159" i="39279"/>
  <c r="Q159" i="39279"/>
  <c r="O159" i="39279"/>
  <c r="N159" i="39279"/>
  <c r="M159" i="39279"/>
  <c r="J159" i="39279"/>
  <c r="G159" i="39279"/>
  <c r="P159" i="39279" s="1"/>
  <c r="D159" i="39279"/>
  <c r="S159" i="39279" s="1"/>
  <c r="R158" i="39279"/>
  <c r="Q158" i="39279"/>
  <c r="O158" i="39279"/>
  <c r="N158" i="39279"/>
  <c r="M158" i="39279"/>
  <c r="J158" i="39279"/>
  <c r="G158" i="39279"/>
  <c r="P158" i="39279" s="1"/>
  <c r="D158" i="39279"/>
  <c r="S158" i="39279" s="1"/>
  <c r="R157" i="39279"/>
  <c r="Q157" i="39279"/>
  <c r="O157" i="39279"/>
  <c r="N157" i="39279"/>
  <c r="M157" i="39279"/>
  <c r="J157" i="39279"/>
  <c r="G157" i="39279"/>
  <c r="P157" i="39279" s="1"/>
  <c r="D157" i="39279"/>
  <c r="S157" i="39279" s="1"/>
  <c r="R156" i="39279"/>
  <c r="Q156" i="39279"/>
  <c r="O156" i="39279"/>
  <c r="N156" i="39279"/>
  <c r="M156" i="39279"/>
  <c r="J156" i="39279"/>
  <c r="G156" i="39279"/>
  <c r="P156" i="39279" s="1"/>
  <c r="D156" i="39279"/>
  <c r="S156" i="39279" s="1"/>
  <c r="R155" i="39279"/>
  <c r="Q155" i="39279"/>
  <c r="O155" i="39279"/>
  <c r="N155" i="39279"/>
  <c r="M155" i="39279"/>
  <c r="J155" i="39279"/>
  <c r="G155" i="39279"/>
  <c r="P155" i="39279" s="1"/>
  <c r="D155" i="39279"/>
  <c r="S155" i="39279" s="1"/>
  <c r="R154" i="39279"/>
  <c r="Q154" i="39279"/>
  <c r="O154" i="39279"/>
  <c r="N154" i="39279"/>
  <c r="M154" i="39279"/>
  <c r="J154" i="39279"/>
  <c r="G154" i="39279"/>
  <c r="P154" i="39279" s="1"/>
  <c r="D154" i="39279"/>
  <c r="S154" i="39279" s="1"/>
  <c r="R153" i="39279"/>
  <c r="Q153" i="39279"/>
  <c r="O153" i="39279"/>
  <c r="N153" i="39279"/>
  <c r="M153" i="39279"/>
  <c r="J153" i="39279"/>
  <c r="G153" i="39279"/>
  <c r="P153" i="39279" s="1"/>
  <c r="D153" i="39279"/>
  <c r="S153" i="39279" s="1"/>
  <c r="R152" i="39279"/>
  <c r="Q152" i="39279"/>
  <c r="O152" i="39279"/>
  <c r="N152" i="39279"/>
  <c r="M152" i="39279"/>
  <c r="J152" i="39279"/>
  <c r="G152" i="39279"/>
  <c r="P152" i="39279" s="1"/>
  <c r="D152" i="39279"/>
  <c r="S152" i="39279" s="1"/>
  <c r="R151" i="39279"/>
  <c r="Q151" i="39279"/>
  <c r="O151" i="39279"/>
  <c r="N151" i="39279"/>
  <c r="M151" i="39279"/>
  <c r="J151" i="39279"/>
  <c r="G151" i="39279"/>
  <c r="P151" i="39279" s="1"/>
  <c r="D151" i="39279"/>
  <c r="S151" i="39279" s="1"/>
  <c r="R150" i="39279"/>
  <c r="Q150" i="39279"/>
  <c r="O150" i="39279"/>
  <c r="N150" i="39279"/>
  <c r="M150" i="39279"/>
  <c r="J150" i="39279"/>
  <c r="G150" i="39279"/>
  <c r="P150" i="39279" s="1"/>
  <c r="D150" i="39279"/>
  <c r="S150" i="39279" s="1"/>
  <c r="R149" i="39279"/>
  <c r="Q149" i="39279"/>
  <c r="O149" i="39279"/>
  <c r="N149" i="39279"/>
  <c r="M149" i="39279"/>
  <c r="J149" i="39279"/>
  <c r="G149" i="39279"/>
  <c r="P149" i="39279" s="1"/>
  <c r="D149" i="39279"/>
  <c r="S149" i="39279" s="1"/>
  <c r="M148" i="39279"/>
  <c r="L148" i="39279"/>
  <c r="K148" i="39279"/>
  <c r="J148" i="39279"/>
  <c r="I148" i="39279"/>
  <c r="H148" i="39279"/>
  <c r="G148" i="39279"/>
  <c r="P148" i="39279" s="1"/>
  <c r="F148" i="39279"/>
  <c r="O148" i="39279" s="1"/>
  <c r="E148" i="39279"/>
  <c r="N148" i="39279" s="1"/>
  <c r="D148" i="39279"/>
  <c r="S148" i="39279" s="1"/>
  <c r="C148" i="39279"/>
  <c r="R148" i="39279" s="1"/>
  <c r="B148" i="39279"/>
  <c r="Q148" i="39279" s="1"/>
  <c r="R147" i="39279"/>
  <c r="Q147" i="39279"/>
  <c r="O147" i="39279"/>
  <c r="N147" i="39279"/>
  <c r="M147" i="39279"/>
  <c r="J147" i="39279"/>
  <c r="G147" i="39279"/>
  <c r="P147" i="39279" s="1"/>
  <c r="D147" i="39279"/>
  <c r="S147" i="39279" s="1"/>
  <c r="R146" i="39279"/>
  <c r="Q146" i="39279"/>
  <c r="O146" i="39279"/>
  <c r="N146" i="39279"/>
  <c r="M146" i="39279"/>
  <c r="J146" i="39279"/>
  <c r="G146" i="39279"/>
  <c r="P146" i="39279" s="1"/>
  <c r="D146" i="39279"/>
  <c r="S146" i="39279" s="1"/>
  <c r="R145" i="39279"/>
  <c r="Q145" i="39279"/>
  <c r="O145" i="39279"/>
  <c r="N145" i="39279"/>
  <c r="M145" i="39279"/>
  <c r="J145" i="39279"/>
  <c r="G145" i="39279"/>
  <c r="P145" i="39279" s="1"/>
  <c r="D145" i="39279"/>
  <c r="S145" i="39279" s="1"/>
  <c r="R144" i="39279"/>
  <c r="Q144" i="39279"/>
  <c r="O144" i="39279"/>
  <c r="N144" i="39279"/>
  <c r="M144" i="39279"/>
  <c r="J144" i="39279"/>
  <c r="G144" i="39279"/>
  <c r="P144" i="39279" s="1"/>
  <c r="D144" i="39279"/>
  <c r="S144" i="39279" s="1"/>
  <c r="R143" i="39279"/>
  <c r="Q143" i="39279"/>
  <c r="O143" i="39279"/>
  <c r="N143" i="39279"/>
  <c r="M143" i="39279"/>
  <c r="J143" i="39279"/>
  <c r="G143" i="39279"/>
  <c r="P143" i="39279" s="1"/>
  <c r="D143" i="39279"/>
  <c r="S143" i="39279" s="1"/>
  <c r="R142" i="39279"/>
  <c r="Q142" i="39279"/>
  <c r="O142" i="39279"/>
  <c r="N142" i="39279"/>
  <c r="M142" i="39279"/>
  <c r="J142" i="39279"/>
  <c r="G142" i="39279"/>
  <c r="P142" i="39279" s="1"/>
  <c r="D142" i="39279"/>
  <c r="S142" i="39279" s="1"/>
  <c r="R141" i="39279"/>
  <c r="Q141" i="39279"/>
  <c r="O141" i="39279"/>
  <c r="N141" i="39279"/>
  <c r="M141" i="39279"/>
  <c r="J141" i="39279"/>
  <c r="G141" i="39279"/>
  <c r="P141" i="39279" s="1"/>
  <c r="D141" i="39279"/>
  <c r="S141" i="39279" s="1"/>
  <c r="M140" i="39279"/>
  <c r="L140" i="39279"/>
  <c r="K140" i="39279"/>
  <c r="J140" i="39279"/>
  <c r="I140" i="39279"/>
  <c r="H140" i="39279"/>
  <c r="G140" i="39279"/>
  <c r="P140" i="39279" s="1"/>
  <c r="F140" i="39279"/>
  <c r="O140" i="39279" s="1"/>
  <c r="E140" i="39279"/>
  <c r="N140" i="39279" s="1"/>
  <c r="D140" i="39279"/>
  <c r="S140" i="39279" s="1"/>
  <c r="C140" i="39279"/>
  <c r="R140" i="39279" s="1"/>
  <c r="B140" i="39279"/>
  <c r="Q140" i="39279" s="1"/>
  <c r="R139" i="39279"/>
  <c r="Q139" i="39279"/>
  <c r="O139" i="39279"/>
  <c r="N139" i="39279"/>
  <c r="M139" i="39279"/>
  <c r="J139" i="39279"/>
  <c r="G139" i="39279"/>
  <c r="P139" i="39279" s="1"/>
  <c r="D139" i="39279"/>
  <c r="S139" i="39279" s="1"/>
  <c r="R138" i="39279"/>
  <c r="Q138" i="39279"/>
  <c r="O138" i="39279"/>
  <c r="N138" i="39279"/>
  <c r="M138" i="39279"/>
  <c r="J138" i="39279"/>
  <c r="G138" i="39279"/>
  <c r="P138" i="39279" s="1"/>
  <c r="D138" i="39279"/>
  <c r="S138" i="39279" s="1"/>
  <c r="R137" i="39279"/>
  <c r="Q137" i="39279"/>
  <c r="O137" i="39279"/>
  <c r="N137" i="39279"/>
  <c r="M137" i="39279"/>
  <c r="J137" i="39279"/>
  <c r="G137" i="39279"/>
  <c r="P137" i="39279" s="1"/>
  <c r="D137" i="39279"/>
  <c r="S137" i="39279" s="1"/>
  <c r="R136" i="39279"/>
  <c r="Q136" i="39279"/>
  <c r="O136" i="39279"/>
  <c r="N136" i="39279"/>
  <c r="M136" i="39279"/>
  <c r="J136" i="39279"/>
  <c r="G136" i="39279"/>
  <c r="P136" i="39279" s="1"/>
  <c r="D136" i="39279"/>
  <c r="S136" i="39279" s="1"/>
  <c r="R135" i="39279"/>
  <c r="Q135" i="39279"/>
  <c r="O135" i="39279"/>
  <c r="N135" i="39279"/>
  <c r="M135" i="39279"/>
  <c r="J135" i="39279"/>
  <c r="G135" i="39279"/>
  <c r="P135" i="39279" s="1"/>
  <c r="D135" i="39279"/>
  <c r="S135" i="39279" s="1"/>
  <c r="R134" i="39279"/>
  <c r="Q134" i="39279"/>
  <c r="O134" i="39279"/>
  <c r="N134" i="39279"/>
  <c r="M134" i="39279"/>
  <c r="J134" i="39279"/>
  <c r="G134" i="39279"/>
  <c r="P134" i="39279" s="1"/>
  <c r="D134" i="39279"/>
  <c r="S134" i="39279" s="1"/>
  <c r="R133" i="39279"/>
  <c r="Q133" i="39279"/>
  <c r="O133" i="39279"/>
  <c r="N133" i="39279"/>
  <c r="M133" i="39279"/>
  <c r="J133" i="39279"/>
  <c r="G133" i="39279"/>
  <c r="P133" i="39279" s="1"/>
  <c r="D133" i="39279"/>
  <c r="S133" i="39279" s="1"/>
  <c r="R132" i="39279"/>
  <c r="Q132" i="39279"/>
  <c r="O132" i="39279"/>
  <c r="N132" i="39279"/>
  <c r="M132" i="39279"/>
  <c r="J132" i="39279"/>
  <c r="G132" i="39279"/>
  <c r="P132" i="39279" s="1"/>
  <c r="D132" i="39279"/>
  <c r="S132" i="39279" s="1"/>
  <c r="R131" i="39279"/>
  <c r="Q131" i="39279"/>
  <c r="O131" i="39279"/>
  <c r="N131" i="39279"/>
  <c r="M131" i="39279"/>
  <c r="J131" i="39279"/>
  <c r="G131" i="39279"/>
  <c r="P131" i="39279" s="1"/>
  <c r="D131" i="39279"/>
  <c r="S131" i="39279" s="1"/>
  <c r="M130" i="39279"/>
  <c r="L130" i="39279"/>
  <c r="K130" i="39279"/>
  <c r="J130" i="39279"/>
  <c r="I130" i="39279"/>
  <c r="H130" i="39279"/>
  <c r="G130" i="39279"/>
  <c r="P130" i="39279" s="1"/>
  <c r="F130" i="39279"/>
  <c r="O130" i="39279" s="1"/>
  <c r="E130" i="39279"/>
  <c r="N130" i="39279" s="1"/>
  <c r="D130" i="39279"/>
  <c r="S130" i="39279" s="1"/>
  <c r="C130" i="39279"/>
  <c r="R130" i="39279" s="1"/>
  <c r="B130" i="39279"/>
  <c r="Q130" i="39279" s="1"/>
  <c r="R129" i="39279"/>
  <c r="Q129" i="39279"/>
  <c r="O129" i="39279"/>
  <c r="N129" i="39279"/>
  <c r="M129" i="39279"/>
  <c r="J129" i="39279"/>
  <c r="G129" i="39279"/>
  <c r="P129" i="39279" s="1"/>
  <c r="D129" i="39279"/>
  <c r="S129" i="39279" s="1"/>
  <c r="R128" i="39279"/>
  <c r="Q128" i="39279"/>
  <c r="O128" i="39279"/>
  <c r="N128" i="39279"/>
  <c r="M128" i="39279"/>
  <c r="J128" i="39279"/>
  <c r="G128" i="39279"/>
  <c r="P128" i="39279" s="1"/>
  <c r="D128" i="39279"/>
  <c r="S128" i="39279" s="1"/>
  <c r="R127" i="39279"/>
  <c r="Q127" i="39279"/>
  <c r="O127" i="39279"/>
  <c r="N127" i="39279"/>
  <c r="M127" i="39279"/>
  <c r="J127" i="39279"/>
  <c r="G127" i="39279"/>
  <c r="P127" i="39279" s="1"/>
  <c r="D127" i="39279"/>
  <c r="S127" i="39279" s="1"/>
  <c r="R126" i="39279"/>
  <c r="Q126" i="39279"/>
  <c r="O126" i="39279"/>
  <c r="N126" i="39279"/>
  <c r="M126" i="39279"/>
  <c r="J126" i="39279"/>
  <c r="G126" i="39279"/>
  <c r="P126" i="39279" s="1"/>
  <c r="D126" i="39279"/>
  <c r="S126" i="39279" s="1"/>
  <c r="R125" i="39279"/>
  <c r="Q125" i="39279"/>
  <c r="O125" i="39279"/>
  <c r="N125" i="39279"/>
  <c r="M125" i="39279"/>
  <c r="J125" i="39279"/>
  <c r="G125" i="39279"/>
  <c r="P125" i="39279" s="1"/>
  <c r="D125" i="39279"/>
  <c r="S125" i="39279" s="1"/>
  <c r="M124" i="39279"/>
  <c r="L124" i="39279"/>
  <c r="K124" i="39279"/>
  <c r="J124" i="39279"/>
  <c r="I124" i="39279"/>
  <c r="H124" i="39279"/>
  <c r="G124" i="39279"/>
  <c r="P124" i="39279" s="1"/>
  <c r="F124" i="39279"/>
  <c r="O124" i="39279" s="1"/>
  <c r="E124" i="39279"/>
  <c r="N124" i="39279" s="1"/>
  <c r="D124" i="39279"/>
  <c r="S124" i="39279" s="1"/>
  <c r="C124" i="39279"/>
  <c r="R124" i="39279" s="1"/>
  <c r="B124" i="39279"/>
  <c r="Q124" i="39279" s="1"/>
  <c r="R123" i="39279"/>
  <c r="Q123" i="39279"/>
  <c r="O123" i="39279"/>
  <c r="N123" i="39279"/>
  <c r="M123" i="39279"/>
  <c r="J123" i="39279"/>
  <c r="G123" i="39279"/>
  <c r="P123" i="39279" s="1"/>
  <c r="D123" i="39279"/>
  <c r="S123" i="39279" s="1"/>
  <c r="R122" i="39279"/>
  <c r="Q122" i="39279"/>
  <c r="O122" i="39279"/>
  <c r="N122" i="39279"/>
  <c r="M122" i="39279"/>
  <c r="J122" i="39279"/>
  <c r="G122" i="39279"/>
  <c r="P122" i="39279" s="1"/>
  <c r="D122" i="39279"/>
  <c r="S122" i="39279" s="1"/>
  <c r="M121" i="39279"/>
  <c r="L121" i="39279"/>
  <c r="K121" i="39279"/>
  <c r="J121" i="39279"/>
  <c r="I121" i="39279"/>
  <c r="H121" i="39279"/>
  <c r="G121" i="39279"/>
  <c r="P121" i="39279" s="1"/>
  <c r="F121" i="39279"/>
  <c r="O121" i="39279" s="1"/>
  <c r="E121" i="39279"/>
  <c r="N121" i="39279" s="1"/>
  <c r="D121" i="39279"/>
  <c r="S121" i="39279" s="1"/>
  <c r="C121" i="39279"/>
  <c r="R121" i="39279" s="1"/>
  <c r="B121" i="39279"/>
  <c r="R120" i="39279"/>
  <c r="Q120" i="39279"/>
  <c r="O120" i="39279"/>
  <c r="N120" i="39279"/>
  <c r="M120" i="39279"/>
  <c r="J120" i="39279"/>
  <c r="G120" i="39279"/>
  <c r="P120" i="39279" s="1"/>
  <c r="D120" i="39279"/>
  <c r="S120" i="39279" s="1"/>
  <c r="R119" i="39279"/>
  <c r="Q119" i="39279"/>
  <c r="O119" i="39279"/>
  <c r="N119" i="39279"/>
  <c r="M119" i="39279"/>
  <c r="J119" i="39279"/>
  <c r="G119" i="39279"/>
  <c r="P119" i="39279" s="1"/>
  <c r="D119" i="39279"/>
  <c r="S119" i="39279" s="1"/>
  <c r="R118" i="39279"/>
  <c r="Q118" i="39279"/>
  <c r="O118" i="39279"/>
  <c r="N118" i="39279"/>
  <c r="M118" i="39279"/>
  <c r="J118" i="39279"/>
  <c r="G118" i="39279"/>
  <c r="P118" i="39279" s="1"/>
  <c r="D118" i="39279"/>
  <c r="S118" i="39279" s="1"/>
  <c r="R117" i="39279"/>
  <c r="Q117" i="39279"/>
  <c r="O117" i="39279"/>
  <c r="N117" i="39279"/>
  <c r="M117" i="39279"/>
  <c r="J117" i="39279"/>
  <c r="G117" i="39279"/>
  <c r="P117" i="39279" s="1"/>
  <c r="D117" i="39279"/>
  <c r="S117" i="39279" s="1"/>
  <c r="M116" i="39279"/>
  <c r="L116" i="39279"/>
  <c r="K116" i="39279"/>
  <c r="J116" i="39279"/>
  <c r="I116" i="39279"/>
  <c r="H116" i="39279"/>
  <c r="G116" i="39279"/>
  <c r="P116" i="39279" s="1"/>
  <c r="F116" i="39279"/>
  <c r="O116" i="39279" s="1"/>
  <c r="E116" i="39279"/>
  <c r="N116" i="39279" s="1"/>
  <c r="D116" i="39279"/>
  <c r="S116" i="39279" s="1"/>
  <c r="C116" i="39279"/>
  <c r="R116" i="39279" s="1"/>
  <c r="R115" i="39279"/>
  <c r="Q115" i="39279"/>
  <c r="O115" i="39279"/>
  <c r="N115" i="39279"/>
  <c r="M115" i="39279"/>
  <c r="J115" i="39279"/>
  <c r="G115" i="39279"/>
  <c r="P115" i="39279" s="1"/>
  <c r="D115" i="39279"/>
  <c r="S115" i="39279" s="1"/>
  <c r="R114" i="39279"/>
  <c r="Q114" i="39279"/>
  <c r="O114" i="39279"/>
  <c r="N114" i="39279"/>
  <c r="M114" i="39279"/>
  <c r="J114" i="39279"/>
  <c r="G114" i="39279"/>
  <c r="P114" i="39279" s="1"/>
  <c r="D114" i="39279"/>
  <c r="S114" i="39279" s="1"/>
  <c r="R113" i="39279"/>
  <c r="Q113" i="39279"/>
  <c r="O113" i="39279"/>
  <c r="N113" i="39279"/>
  <c r="M113" i="39279"/>
  <c r="J113" i="39279"/>
  <c r="G113" i="39279"/>
  <c r="P113" i="39279" s="1"/>
  <c r="D113" i="39279"/>
  <c r="S113" i="39279" s="1"/>
  <c r="R112" i="39279"/>
  <c r="Q112" i="39279"/>
  <c r="O112" i="39279"/>
  <c r="N112" i="39279"/>
  <c r="M112" i="39279"/>
  <c r="J112" i="39279"/>
  <c r="G112" i="39279"/>
  <c r="P112" i="39279" s="1"/>
  <c r="D112" i="39279"/>
  <c r="S112" i="39279" s="1"/>
  <c r="R111" i="39279"/>
  <c r="Q111" i="39279"/>
  <c r="O111" i="39279"/>
  <c r="N111" i="39279"/>
  <c r="M111" i="39279"/>
  <c r="J111" i="39279"/>
  <c r="G111" i="39279"/>
  <c r="P111" i="39279" s="1"/>
  <c r="D111" i="39279"/>
  <c r="S111" i="39279" s="1"/>
  <c r="R110" i="39279"/>
  <c r="Q110" i="39279"/>
  <c r="O110" i="39279"/>
  <c r="N110" i="39279"/>
  <c r="M110" i="39279"/>
  <c r="J110" i="39279"/>
  <c r="G110" i="39279"/>
  <c r="P110" i="39279" s="1"/>
  <c r="D110" i="39279"/>
  <c r="S110" i="39279" s="1"/>
  <c r="M109" i="39279"/>
  <c r="L109" i="39279"/>
  <c r="K109" i="39279"/>
  <c r="J109" i="39279"/>
  <c r="I109" i="39279"/>
  <c r="H109" i="39279"/>
  <c r="G109" i="39279"/>
  <c r="P109" i="39279" s="1"/>
  <c r="F109" i="39279"/>
  <c r="O109" i="39279" s="1"/>
  <c r="E109" i="39279"/>
  <c r="N109" i="39279" s="1"/>
  <c r="D109" i="39279"/>
  <c r="S109" i="39279" s="1"/>
  <c r="C109" i="39279"/>
  <c r="R109" i="39279" s="1"/>
  <c r="B109" i="39279"/>
  <c r="Q109" i="39279" s="1"/>
  <c r="R108" i="39279"/>
  <c r="Q108" i="39279"/>
  <c r="O108" i="39279"/>
  <c r="N108" i="39279"/>
  <c r="M108" i="39279"/>
  <c r="J108" i="39279"/>
  <c r="G108" i="39279"/>
  <c r="P108" i="39279" s="1"/>
  <c r="D108" i="39279"/>
  <c r="S108" i="39279" s="1"/>
  <c r="R107" i="39279"/>
  <c r="Q107" i="39279"/>
  <c r="O107" i="39279"/>
  <c r="N107" i="39279"/>
  <c r="M107" i="39279"/>
  <c r="J107" i="39279"/>
  <c r="G107" i="39279"/>
  <c r="P107" i="39279" s="1"/>
  <c r="D107" i="39279"/>
  <c r="S107" i="39279" s="1"/>
  <c r="R106" i="39279"/>
  <c r="Q106" i="39279"/>
  <c r="O106" i="39279"/>
  <c r="N106" i="39279"/>
  <c r="M106" i="39279"/>
  <c r="J106" i="39279"/>
  <c r="G106" i="39279"/>
  <c r="P106" i="39279" s="1"/>
  <c r="D106" i="39279"/>
  <c r="S106" i="39279" s="1"/>
  <c r="R105" i="39279"/>
  <c r="Q105" i="39279"/>
  <c r="O105" i="39279"/>
  <c r="N105" i="39279"/>
  <c r="M105" i="39279"/>
  <c r="J105" i="39279"/>
  <c r="G105" i="39279"/>
  <c r="P105" i="39279" s="1"/>
  <c r="D105" i="39279"/>
  <c r="S105" i="39279" s="1"/>
  <c r="R104" i="39279"/>
  <c r="Q104" i="39279"/>
  <c r="O104" i="39279"/>
  <c r="N104" i="39279"/>
  <c r="M104" i="39279"/>
  <c r="J104" i="39279"/>
  <c r="G104" i="39279"/>
  <c r="P104" i="39279" s="1"/>
  <c r="D104" i="39279"/>
  <c r="S104" i="39279" s="1"/>
  <c r="R103" i="39279"/>
  <c r="Q103" i="39279"/>
  <c r="O103" i="39279"/>
  <c r="N103" i="39279"/>
  <c r="M103" i="39279"/>
  <c r="J103" i="39279"/>
  <c r="G103" i="39279"/>
  <c r="P103" i="39279" s="1"/>
  <c r="D103" i="39279"/>
  <c r="S103" i="39279" s="1"/>
  <c r="L102" i="39279"/>
  <c r="K102" i="39279"/>
  <c r="M102" i="39279" s="1"/>
  <c r="I102" i="39279"/>
  <c r="H102" i="39279"/>
  <c r="F102" i="39279"/>
  <c r="O102" i="39279" s="1"/>
  <c r="E102" i="39279"/>
  <c r="N102" i="39279" s="1"/>
  <c r="C102" i="39279"/>
  <c r="R102" i="39279" s="1"/>
  <c r="B102" i="39279"/>
  <c r="Q102" i="39279" s="1"/>
  <c r="R101" i="39279"/>
  <c r="Q101" i="39279"/>
  <c r="O101" i="39279"/>
  <c r="N101" i="39279"/>
  <c r="M101" i="39279"/>
  <c r="J101" i="39279"/>
  <c r="G101" i="39279"/>
  <c r="P101" i="39279" s="1"/>
  <c r="D101" i="39279"/>
  <c r="S101" i="39279" s="1"/>
  <c r="R100" i="39279"/>
  <c r="Q100" i="39279"/>
  <c r="O100" i="39279"/>
  <c r="N100" i="39279"/>
  <c r="M100" i="39279"/>
  <c r="J100" i="39279"/>
  <c r="G100" i="39279"/>
  <c r="P100" i="39279" s="1"/>
  <c r="D100" i="39279"/>
  <c r="S100" i="39279" s="1"/>
  <c r="R99" i="39279"/>
  <c r="Q99" i="39279"/>
  <c r="O99" i="39279"/>
  <c r="N99" i="39279"/>
  <c r="M99" i="39279"/>
  <c r="J99" i="39279"/>
  <c r="G99" i="39279"/>
  <c r="P99" i="39279" s="1"/>
  <c r="D99" i="39279"/>
  <c r="S99" i="39279" s="1"/>
  <c r="R98" i="39279"/>
  <c r="Q98" i="39279"/>
  <c r="O98" i="39279"/>
  <c r="N98" i="39279"/>
  <c r="M98" i="39279"/>
  <c r="J98" i="39279"/>
  <c r="G98" i="39279"/>
  <c r="P98" i="39279" s="1"/>
  <c r="D98" i="39279"/>
  <c r="S98" i="39279" s="1"/>
  <c r="R97" i="39279"/>
  <c r="Q97" i="39279"/>
  <c r="O97" i="39279"/>
  <c r="N97" i="39279"/>
  <c r="M97" i="39279"/>
  <c r="J97" i="39279"/>
  <c r="G97" i="39279"/>
  <c r="P97" i="39279" s="1"/>
  <c r="D97" i="39279"/>
  <c r="S97" i="39279" s="1"/>
  <c r="R96" i="39279"/>
  <c r="Q96" i="39279"/>
  <c r="O96" i="39279"/>
  <c r="N96" i="39279"/>
  <c r="M96" i="39279"/>
  <c r="J96" i="39279"/>
  <c r="G96" i="39279"/>
  <c r="P96" i="39279" s="1"/>
  <c r="D96" i="39279"/>
  <c r="S96" i="39279" s="1"/>
  <c r="R95" i="39279"/>
  <c r="Q95" i="39279"/>
  <c r="O95" i="39279"/>
  <c r="N95" i="39279"/>
  <c r="M95" i="39279"/>
  <c r="J95" i="39279"/>
  <c r="G95" i="39279"/>
  <c r="P95" i="39279" s="1"/>
  <c r="D95" i="39279"/>
  <c r="S95" i="39279" s="1"/>
  <c r="L94" i="39279"/>
  <c r="K94" i="39279"/>
  <c r="M94" i="39279" s="1"/>
  <c r="I94" i="39279"/>
  <c r="H94" i="39279"/>
  <c r="F94" i="39279"/>
  <c r="O94" i="39279" s="1"/>
  <c r="E94" i="39279"/>
  <c r="N94" i="39279" s="1"/>
  <c r="C94" i="39279"/>
  <c r="R94" i="39279" s="1"/>
  <c r="B94" i="39279"/>
  <c r="L93" i="39279"/>
  <c r="M93" i="39279" s="1"/>
  <c r="K93" i="39279"/>
  <c r="I93" i="39279"/>
  <c r="J93" i="39279" s="1"/>
  <c r="H93" i="39279"/>
  <c r="F93" i="39279"/>
  <c r="O93" i="39279" s="1"/>
  <c r="E93" i="39279"/>
  <c r="N93" i="39279" s="1"/>
  <c r="C93" i="39279"/>
  <c r="R93" i="39279" s="1"/>
  <c r="R92" i="39279"/>
  <c r="Q92" i="39279"/>
  <c r="O92" i="39279"/>
  <c r="N92" i="39279"/>
  <c r="M92" i="39279"/>
  <c r="J92" i="39279"/>
  <c r="G92" i="39279"/>
  <c r="P92" i="39279" s="1"/>
  <c r="D92" i="39279"/>
  <c r="R91" i="39279"/>
  <c r="Q91" i="39279"/>
  <c r="O91" i="39279"/>
  <c r="N91" i="39279"/>
  <c r="M91" i="39279"/>
  <c r="J91" i="39279"/>
  <c r="G91" i="39279"/>
  <c r="P91" i="39279" s="1"/>
  <c r="D91" i="39279"/>
  <c r="L90" i="39279"/>
  <c r="M90" i="39279" s="1"/>
  <c r="K90" i="39279"/>
  <c r="I90" i="39279"/>
  <c r="J90" i="39279" s="1"/>
  <c r="H90" i="39279"/>
  <c r="F90" i="39279"/>
  <c r="O90" i="39279" s="1"/>
  <c r="E90" i="39279"/>
  <c r="N90" i="39279" s="1"/>
  <c r="C90" i="39279"/>
  <c r="R90" i="39279" s="1"/>
  <c r="B90" i="39279"/>
  <c r="Q90" i="39279" s="1"/>
  <c r="R89" i="39279"/>
  <c r="Q89" i="39279"/>
  <c r="O89" i="39279"/>
  <c r="N89" i="39279"/>
  <c r="M89" i="39279"/>
  <c r="J89" i="39279"/>
  <c r="G89" i="39279"/>
  <c r="P89" i="39279" s="1"/>
  <c r="D89" i="39279"/>
  <c r="R88" i="39279"/>
  <c r="Q88" i="39279"/>
  <c r="O88" i="39279"/>
  <c r="N88" i="39279"/>
  <c r="M88" i="39279"/>
  <c r="J88" i="39279"/>
  <c r="G88" i="39279"/>
  <c r="P88" i="39279" s="1"/>
  <c r="D88" i="39279"/>
  <c r="S88" i="39279" s="1"/>
  <c r="R87" i="39279"/>
  <c r="Q87" i="39279"/>
  <c r="O87" i="39279"/>
  <c r="N87" i="39279"/>
  <c r="M87" i="39279"/>
  <c r="J87" i="39279"/>
  <c r="G87" i="39279"/>
  <c r="P87" i="39279" s="1"/>
  <c r="D87" i="39279"/>
  <c r="S87" i="39279" s="1"/>
  <c r="R86" i="39279"/>
  <c r="Q86" i="39279"/>
  <c r="O86" i="39279"/>
  <c r="N86" i="39279"/>
  <c r="M86" i="39279"/>
  <c r="J86" i="39279"/>
  <c r="G86" i="39279"/>
  <c r="P86" i="39279" s="1"/>
  <c r="D86" i="39279"/>
  <c r="S86" i="39279" s="1"/>
  <c r="L85" i="39279"/>
  <c r="M85" i="39279" s="1"/>
  <c r="K85" i="39279"/>
  <c r="I85" i="39279"/>
  <c r="J85" i="39279" s="1"/>
  <c r="H85" i="39279"/>
  <c r="F85" i="39279"/>
  <c r="O85" i="39279" s="1"/>
  <c r="E85" i="39279"/>
  <c r="N85" i="39279" s="1"/>
  <c r="C85" i="39279"/>
  <c r="R85" i="39279" s="1"/>
  <c r="B85" i="39279"/>
  <c r="Q85" i="39279" s="1"/>
  <c r="R84" i="39279"/>
  <c r="Q84" i="39279"/>
  <c r="O84" i="39279"/>
  <c r="N84" i="39279"/>
  <c r="M84" i="39279"/>
  <c r="J84" i="39279"/>
  <c r="G84" i="39279"/>
  <c r="P84" i="39279" s="1"/>
  <c r="D84" i="39279"/>
  <c r="R83" i="39279"/>
  <c r="Q83" i="39279"/>
  <c r="O83" i="39279"/>
  <c r="N83" i="39279"/>
  <c r="M83" i="39279"/>
  <c r="J83" i="39279"/>
  <c r="G83" i="39279"/>
  <c r="P83" i="39279" s="1"/>
  <c r="D83" i="39279"/>
  <c r="S83" i="39279" s="1"/>
  <c r="L82" i="39279"/>
  <c r="K82" i="39279"/>
  <c r="I82" i="39279"/>
  <c r="J82" i="39279" s="1"/>
  <c r="H82" i="39279"/>
  <c r="F82" i="39279"/>
  <c r="O82" i="39279" s="1"/>
  <c r="E82" i="39279"/>
  <c r="N82" i="39279" s="1"/>
  <c r="C82" i="39279"/>
  <c r="R82" i="39279" s="1"/>
  <c r="B82" i="39279"/>
  <c r="Q82" i="39279" s="1"/>
  <c r="R81" i="39279"/>
  <c r="Q81" i="39279"/>
  <c r="O81" i="39279"/>
  <c r="N81" i="39279"/>
  <c r="M81" i="39279"/>
  <c r="J81" i="39279"/>
  <c r="G81" i="39279"/>
  <c r="P81" i="39279" s="1"/>
  <c r="D81" i="39279"/>
  <c r="S81" i="39279" s="1"/>
  <c r="L80" i="39279"/>
  <c r="K80" i="39279"/>
  <c r="M80" i="39279" s="1"/>
  <c r="I80" i="39279"/>
  <c r="H80" i="39279"/>
  <c r="F80" i="39279"/>
  <c r="O80" i="39279" s="1"/>
  <c r="E80" i="39279"/>
  <c r="N80" i="39279" s="1"/>
  <c r="C80" i="39279"/>
  <c r="R80" i="39279" s="1"/>
  <c r="B80" i="39279"/>
  <c r="Q80" i="39279" s="1"/>
  <c r="R79" i="39279"/>
  <c r="Q79" i="39279"/>
  <c r="O79" i="39279"/>
  <c r="N79" i="39279"/>
  <c r="M79" i="39279"/>
  <c r="J79" i="39279"/>
  <c r="G79" i="39279"/>
  <c r="P79" i="39279" s="1"/>
  <c r="D79" i="39279"/>
  <c r="S79" i="39279" s="1"/>
  <c r="L78" i="39279"/>
  <c r="K78" i="39279"/>
  <c r="M78" i="39279" s="1"/>
  <c r="I78" i="39279"/>
  <c r="H78" i="39279"/>
  <c r="F78" i="39279"/>
  <c r="O78" i="39279" s="1"/>
  <c r="E78" i="39279"/>
  <c r="N78" i="39279" s="1"/>
  <c r="C78" i="39279"/>
  <c r="R78" i="39279" s="1"/>
  <c r="B78" i="39279"/>
  <c r="Q78" i="39279" s="1"/>
  <c r="R77" i="39279"/>
  <c r="Q77" i="39279"/>
  <c r="O77" i="39279"/>
  <c r="N77" i="39279"/>
  <c r="M77" i="39279"/>
  <c r="J77" i="39279"/>
  <c r="G77" i="39279"/>
  <c r="P77" i="39279" s="1"/>
  <c r="D77" i="39279"/>
  <c r="S77" i="39279" s="1"/>
  <c r="R76" i="39279"/>
  <c r="Q76" i="39279"/>
  <c r="O76" i="39279"/>
  <c r="N76" i="39279"/>
  <c r="M76" i="39279"/>
  <c r="J76" i="39279"/>
  <c r="G76" i="39279"/>
  <c r="P76" i="39279" s="1"/>
  <c r="D76" i="39279"/>
  <c r="S76" i="39279" s="1"/>
  <c r="R75" i="39279"/>
  <c r="Q75" i="39279"/>
  <c r="O75" i="39279"/>
  <c r="N75" i="39279"/>
  <c r="M75" i="39279"/>
  <c r="J75" i="39279"/>
  <c r="G75" i="39279"/>
  <c r="P75" i="39279" s="1"/>
  <c r="D75" i="39279"/>
  <c r="S75" i="39279" s="1"/>
  <c r="R74" i="39279"/>
  <c r="Q74" i="39279"/>
  <c r="O74" i="39279"/>
  <c r="N74" i="39279"/>
  <c r="M74" i="39279"/>
  <c r="J74" i="39279"/>
  <c r="G74" i="39279"/>
  <c r="P74" i="39279" s="1"/>
  <c r="D74" i="39279"/>
  <c r="S74" i="39279" s="1"/>
  <c r="R73" i="39279"/>
  <c r="Q73" i="39279"/>
  <c r="O73" i="39279"/>
  <c r="N73" i="39279"/>
  <c r="M73" i="39279"/>
  <c r="J73" i="39279"/>
  <c r="G73" i="39279"/>
  <c r="P73" i="39279" s="1"/>
  <c r="D73" i="39279"/>
  <c r="S73" i="39279" s="1"/>
  <c r="L72" i="39279"/>
  <c r="M72" i="39279" s="1"/>
  <c r="K72" i="39279"/>
  <c r="I72" i="39279"/>
  <c r="J72" i="39279" s="1"/>
  <c r="H72" i="39279"/>
  <c r="F72" i="39279"/>
  <c r="O72" i="39279" s="1"/>
  <c r="E72" i="39279"/>
  <c r="N72" i="39279" s="1"/>
  <c r="C72" i="39279"/>
  <c r="R72" i="39279" s="1"/>
  <c r="B72" i="39279"/>
  <c r="Q72" i="39279" s="1"/>
  <c r="R71" i="39279"/>
  <c r="Q71" i="39279"/>
  <c r="O71" i="39279"/>
  <c r="N71" i="39279"/>
  <c r="M71" i="39279"/>
  <c r="J71" i="39279"/>
  <c r="G71" i="39279"/>
  <c r="P71" i="39279" s="1"/>
  <c r="D71" i="39279"/>
  <c r="R70" i="39279"/>
  <c r="Q70" i="39279"/>
  <c r="O70" i="39279"/>
  <c r="N70" i="39279"/>
  <c r="M70" i="39279"/>
  <c r="J70" i="39279"/>
  <c r="G70" i="39279"/>
  <c r="P70" i="39279" s="1"/>
  <c r="D70" i="39279"/>
  <c r="S70" i="39279" s="1"/>
  <c r="L69" i="39279"/>
  <c r="M69" i="39279" s="1"/>
  <c r="K69" i="39279"/>
  <c r="I69" i="39279"/>
  <c r="J69" i="39279" s="1"/>
  <c r="H69" i="39279"/>
  <c r="F69" i="39279"/>
  <c r="O69" i="39279" s="1"/>
  <c r="E69" i="39279"/>
  <c r="N69" i="39279" s="1"/>
  <c r="C69" i="39279"/>
  <c r="R69" i="39279" s="1"/>
  <c r="B69" i="39279"/>
  <c r="Q69" i="39279" s="1"/>
  <c r="R68" i="39279"/>
  <c r="Q68" i="39279"/>
  <c r="O68" i="39279"/>
  <c r="N68" i="39279"/>
  <c r="M68" i="39279"/>
  <c r="J68" i="39279"/>
  <c r="G68" i="39279"/>
  <c r="P68" i="39279" s="1"/>
  <c r="D68" i="39279"/>
  <c r="R67" i="39279"/>
  <c r="Q67" i="39279"/>
  <c r="O67" i="39279"/>
  <c r="N67" i="39279"/>
  <c r="M67" i="39279"/>
  <c r="J67" i="39279"/>
  <c r="G67" i="39279"/>
  <c r="P67" i="39279" s="1"/>
  <c r="D67" i="39279"/>
  <c r="R66" i="39279"/>
  <c r="Q66" i="39279"/>
  <c r="O66" i="39279"/>
  <c r="N66" i="39279"/>
  <c r="M66" i="39279"/>
  <c r="J66" i="39279"/>
  <c r="G66" i="39279"/>
  <c r="P66" i="39279" s="1"/>
  <c r="D66" i="39279"/>
  <c r="R65" i="39279"/>
  <c r="Q65" i="39279"/>
  <c r="O65" i="39279"/>
  <c r="N65" i="39279"/>
  <c r="M65" i="39279"/>
  <c r="J65" i="39279"/>
  <c r="G65" i="39279"/>
  <c r="P65" i="39279" s="1"/>
  <c r="D65" i="39279"/>
  <c r="S65" i="39279" s="1"/>
  <c r="R64" i="39279"/>
  <c r="Q64" i="39279"/>
  <c r="O64" i="39279"/>
  <c r="N64" i="39279"/>
  <c r="M64" i="39279"/>
  <c r="J64" i="39279"/>
  <c r="G64" i="39279"/>
  <c r="P64" i="39279" s="1"/>
  <c r="D64" i="39279"/>
  <c r="S64" i="39279" s="1"/>
  <c r="L63" i="39279"/>
  <c r="K63" i="39279"/>
  <c r="M63" i="39279" s="1"/>
  <c r="I63" i="39279"/>
  <c r="H63" i="39279"/>
  <c r="F63" i="39279"/>
  <c r="O63" i="39279" s="1"/>
  <c r="E63" i="39279"/>
  <c r="N63" i="39279" s="1"/>
  <c r="C63" i="39279"/>
  <c r="R63" i="39279" s="1"/>
  <c r="B63" i="39279"/>
  <c r="Q63" i="39279" s="1"/>
  <c r="R62" i="39279"/>
  <c r="Q62" i="39279"/>
  <c r="O62" i="39279"/>
  <c r="N62" i="39279"/>
  <c r="M62" i="39279"/>
  <c r="J62" i="39279"/>
  <c r="G62" i="39279"/>
  <c r="P62" i="39279" s="1"/>
  <c r="D62" i="39279"/>
  <c r="S62" i="39279" s="1"/>
  <c r="R61" i="39279"/>
  <c r="Q61" i="39279"/>
  <c r="O61" i="39279"/>
  <c r="N61" i="39279"/>
  <c r="M61" i="39279"/>
  <c r="J61" i="39279"/>
  <c r="G61" i="39279"/>
  <c r="P61" i="39279" s="1"/>
  <c r="D61" i="39279"/>
  <c r="S61" i="39279" s="1"/>
  <c r="R60" i="39279"/>
  <c r="Q60" i="39279"/>
  <c r="O60" i="39279"/>
  <c r="N60" i="39279"/>
  <c r="M60" i="39279"/>
  <c r="J60" i="39279"/>
  <c r="G60" i="39279"/>
  <c r="P60" i="39279" s="1"/>
  <c r="D60" i="39279"/>
  <c r="S60" i="39279" s="1"/>
  <c r="R59" i="39279"/>
  <c r="Q59" i="39279"/>
  <c r="O59" i="39279"/>
  <c r="N59" i="39279"/>
  <c r="M59" i="39279"/>
  <c r="J59" i="39279"/>
  <c r="G59" i="39279"/>
  <c r="P59" i="39279" s="1"/>
  <c r="D59" i="39279"/>
  <c r="S59" i="39279" s="1"/>
  <c r="R58" i="39279"/>
  <c r="Q58" i="39279"/>
  <c r="O58" i="39279"/>
  <c r="N58" i="39279"/>
  <c r="M58" i="39279"/>
  <c r="J58" i="39279"/>
  <c r="G58" i="39279"/>
  <c r="P58" i="39279" s="1"/>
  <c r="D58" i="39279"/>
  <c r="S58" i="39279" s="1"/>
  <c r="L57" i="39279"/>
  <c r="M57" i="39279" s="1"/>
  <c r="K57" i="39279"/>
  <c r="I57" i="39279"/>
  <c r="J57" i="39279" s="1"/>
  <c r="H57" i="39279"/>
  <c r="F57" i="39279"/>
  <c r="O57" i="39279" s="1"/>
  <c r="E57" i="39279"/>
  <c r="N57" i="39279" s="1"/>
  <c r="C57" i="39279"/>
  <c r="R57" i="39279" s="1"/>
  <c r="B57" i="39279"/>
  <c r="Q57" i="39279" s="1"/>
  <c r="R56" i="39279"/>
  <c r="Q56" i="39279"/>
  <c r="O56" i="39279"/>
  <c r="N56" i="39279"/>
  <c r="M56" i="39279"/>
  <c r="J56" i="39279"/>
  <c r="G56" i="39279"/>
  <c r="P56" i="39279" s="1"/>
  <c r="D56" i="39279"/>
  <c r="S56" i="39279" s="1"/>
  <c r="R55" i="39279"/>
  <c r="Q55" i="39279"/>
  <c r="O55" i="39279"/>
  <c r="N55" i="39279"/>
  <c r="M55" i="39279"/>
  <c r="J55" i="39279"/>
  <c r="G55" i="39279"/>
  <c r="P55" i="39279" s="1"/>
  <c r="D55" i="39279"/>
  <c r="S55" i="39279" s="1"/>
  <c r="R54" i="39279"/>
  <c r="Q54" i="39279"/>
  <c r="O54" i="39279"/>
  <c r="N54" i="39279"/>
  <c r="M54" i="39279"/>
  <c r="J54" i="39279"/>
  <c r="G54" i="39279"/>
  <c r="P54" i="39279" s="1"/>
  <c r="D54" i="39279"/>
  <c r="S54" i="39279" s="1"/>
  <c r="L53" i="39279"/>
  <c r="K53" i="39279"/>
  <c r="M53" i="39279" s="1"/>
  <c r="I53" i="39279"/>
  <c r="H53" i="39279"/>
  <c r="F53" i="39279"/>
  <c r="O53" i="39279" s="1"/>
  <c r="E53" i="39279"/>
  <c r="N53" i="39279" s="1"/>
  <c r="C53" i="39279"/>
  <c r="R53" i="39279" s="1"/>
  <c r="B53" i="39279"/>
  <c r="Q53" i="39279" s="1"/>
  <c r="R52" i="39279"/>
  <c r="Q52" i="39279"/>
  <c r="O52" i="39279"/>
  <c r="N52" i="39279"/>
  <c r="M52" i="39279"/>
  <c r="J52" i="39279"/>
  <c r="G52" i="39279"/>
  <c r="P52" i="39279" s="1"/>
  <c r="D52" i="39279"/>
  <c r="S52" i="39279" s="1"/>
  <c r="R51" i="39279"/>
  <c r="Q51" i="39279"/>
  <c r="O51" i="39279"/>
  <c r="N51" i="39279"/>
  <c r="M51" i="39279"/>
  <c r="J51" i="39279"/>
  <c r="G51" i="39279"/>
  <c r="P51" i="39279" s="1"/>
  <c r="D51" i="39279"/>
  <c r="S51" i="39279" s="1"/>
  <c r="R50" i="39279"/>
  <c r="Q50" i="39279"/>
  <c r="O50" i="39279"/>
  <c r="N50" i="39279"/>
  <c r="M50" i="39279"/>
  <c r="J50" i="39279"/>
  <c r="G50" i="39279"/>
  <c r="P50" i="39279" s="1"/>
  <c r="D50" i="39279"/>
  <c r="S50" i="39279" s="1"/>
  <c r="L49" i="39279"/>
  <c r="K49" i="39279"/>
  <c r="M49" i="39279" s="1"/>
  <c r="I49" i="39279"/>
  <c r="H49" i="39279"/>
  <c r="F49" i="39279"/>
  <c r="O49" i="39279" s="1"/>
  <c r="E49" i="39279"/>
  <c r="N49" i="39279" s="1"/>
  <c r="C49" i="39279"/>
  <c r="R49" i="39279" s="1"/>
  <c r="B49" i="39279"/>
  <c r="Q49" i="39279" s="1"/>
  <c r="R48" i="39279"/>
  <c r="Q48" i="39279"/>
  <c r="O48" i="39279"/>
  <c r="N48" i="39279"/>
  <c r="M48" i="39279"/>
  <c r="J48" i="39279"/>
  <c r="G48" i="39279"/>
  <c r="P48" i="39279" s="1"/>
  <c r="D48" i="39279"/>
  <c r="S48" i="39279" s="1"/>
  <c r="R47" i="39279"/>
  <c r="Q47" i="39279"/>
  <c r="O47" i="39279"/>
  <c r="N47" i="39279"/>
  <c r="M47" i="39279"/>
  <c r="J47" i="39279"/>
  <c r="G47" i="39279"/>
  <c r="P47" i="39279" s="1"/>
  <c r="D47" i="39279"/>
  <c r="S47" i="39279" s="1"/>
  <c r="R46" i="39279"/>
  <c r="Q46" i="39279"/>
  <c r="O46" i="39279"/>
  <c r="N46" i="39279"/>
  <c r="M46" i="39279"/>
  <c r="J46" i="39279"/>
  <c r="G46" i="39279"/>
  <c r="P46" i="39279" s="1"/>
  <c r="D46" i="39279"/>
  <c r="S46" i="39279" s="1"/>
  <c r="R45" i="39279"/>
  <c r="Q45" i="39279"/>
  <c r="O45" i="39279"/>
  <c r="N45" i="39279"/>
  <c r="M45" i="39279"/>
  <c r="J45" i="39279"/>
  <c r="G45" i="39279"/>
  <c r="P45" i="39279" s="1"/>
  <c r="D45" i="39279"/>
  <c r="S45" i="39279" s="1"/>
  <c r="L44" i="39279"/>
  <c r="K44" i="39279"/>
  <c r="M44" i="39279" s="1"/>
  <c r="I44" i="39279"/>
  <c r="H44" i="39279"/>
  <c r="F44" i="39279"/>
  <c r="O44" i="39279" s="1"/>
  <c r="E44" i="39279"/>
  <c r="N44" i="39279" s="1"/>
  <c r="C44" i="39279"/>
  <c r="R44" i="39279" s="1"/>
  <c r="B44" i="39279"/>
  <c r="Q44" i="39279" s="1"/>
  <c r="R43" i="39279"/>
  <c r="Q43" i="39279"/>
  <c r="O43" i="39279"/>
  <c r="N43" i="39279"/>
  <c r="M43" i="39279"/>
  <c r="J43" i="39279"/>
  <c r="G43" i="39279"/>
  <c r="P43" i="39279" s="1"/>
  <c r="D43" i="39279"/>
  <c r="S43" i="39279" s="1"/>
  <c r="L42" i="39279"/>
  <c r="K42" i="39279"/>
  <c r="M42" i="39279" s="1"/>
  <c r="I42" i="39279"/>
  <c r="H42" i="39279"/>
  <c r="F42" i="39279"/>
  <c r="O42" i="39279" s="1"/>
  <c r="E42" i="39279"/>
  <c r="N42" i="39279" s="1"/>
  <c r="C42" i="39279"/>
  <c r="R42" i="39279" s="1"/>
  <c r="B42" i="39279"/>
  <c r="Q42" i="39279" s="1"/>
  <c r="R41" i="39279"/>
  <c r="Q41" i="39279"/>
  <c r="O41" i="39279"/>
  <c r="N41" i="39279"/>
  <c r="M41" i="39279"/>
  <c r="J41" i="39279"/>
  <c r="G41" i="39279"/>
  <c r="P41" i="39279" s="1"/>
  <c r="D41" i="39279"/>
  <c r="S41" i="39279" s="1"/>
  <c r="R40" i="39279"/>
  <c r="Q40" i="39279"/>
  <c r="O40" i="39279"/>
  <c r="N40" i="39279"/>
  <c r="M40" i="39279"/>
  <c r="J40" i="39279"/>
  <c r="G40" i="39279"/>
  <c r="P40" i="39279" s="1"/>
  <c r="D40" i="39279"/>
  <c r="S40" i="39279" s="1"/>
  <c r="R39" i="39279"/>
  <c r="Q39" i="39279"/>
  <c r="O39" i="39279"/>
  <c r="N39" i="39279"/>
  <c r="M39" i="39279"/>
  <c r="J39" i="39279"/>
  <c r="G39" i="39279"/>
  <c r="P39" i="39279" s="1"/>
  <c r="D39" i="39279"/>
  <c r="S39" i="39279" s="1"/>
  <c r="R38" i="39279"/>
  <c r="Q38" i="39279"/>
  <c r="O38" i="39279"/>
  <c r="N38" i="39279"/>
  <c r="M38" i="39279"/>
  <c r="J38" i="39279"/>
  <c r="G38" i="39279"/>
  <c r="P38" i="39279" s="1"/>
  <c r="D38" i="39279"/>
  <c r="S38" i="39279" s="1"/>
  <c r="R37" i="39279"/>
  <c r="Q37" i="39279"/>
  <c r="O37" i="39279"/>
  <c r="N37" i="39279"/>
  <c r="M37" i="39279"/>
  <c r="J37" i="39279"/>
  <c r="G37" i="39279"/>
  <c r="P37" i="39279" s="1"/>
  <c r="D37" i="39279"/>
  <c r="S37" i="39279" s="1"/>
  <c r="R36" i="39279"/>
  <c r="Q36" i="39279"/>
  <c r="O36" i="39279"/>
  <c r="N36" i="39279"/>
  <c r="M36" i="39279"/>
  <c r="J36" i="39279"/>
  <c r="G36" i="39279"/>
  <c r="P36" i="39279" s="1"/>
  <c r="D36" i="39279"/>
  <c r="S36" i="39279" s="1"/>
  <c r="L35" i="39279"/>
  <c r="M35" i="39279" s="1"/>
  <c r="K35" i="39279"/>
  <c r="I35" i="39279"/>
  <c r="J35" i="39279" s="1"/>
  <c r="H35" i="39279"/>
  <c r="F35" i="39279"/>
  <c r="O35" i="39279" s="1"/>
  <c r="E35" i="39279"/>
  <c r="N35" i="39279" s="1"/>
  <c r="C35" i="39279"/>
  <c r="R35" i="39279" s="1"/>
  <c r="B35" i="39279"/>
  <c r="Q35" i="39279" s="1"/>
  <c r="R34" i="39279"/>
  <c r="Q34" i="39279"/>
  <c r="O34" i="39279"/>
  <c r="N34" i="39279"/>
  <c r="M34" i="39279"/>
  <c r="J34" i="39279"/>
  <c r="G34" i="39279"/>
  <c r="P34" i="39279" s="1"/>
  <c r="D34" i="39279"/>
  <c r="R33" i="39279"/>
  <c r="Q33" i="39279"/>
  <c r="O33" i="39279"/>
  <c r="N33" i="39279"/>
  <c r="M33" i="39279"/>
  <c r="J33" i="39279"/>
  <c r="G33" i="39279"/>
  <c r="P33" i="39279" s="1"/>
  <c r="D33" i="39279"/>
  <c r="R32" i="39279"/>
  <c r="Q32" i="39279"/>
  <c r="O32" i="39279"/>
  <c r="N32" i="39279"/>
  <c r="M32" i="39279"/>
  <c r="J32" i="39279"/>
  <c r="G32" i="39279"/>
  <c r="P32" i="39279" s="1"/>
  <c r="D32" i="39279"/>
  <c r="L31" i="39279"/>
  <c r="K31" i="39279"/>
  <c r="I31" i="39279"/>
  <c r="J31" i="39279" s="1"/>
  <c r="H31" i="39279"/>
  <c r="F31" i="39279"/>
  <c r="O31" i="39279" s="1"/>
  <c r="E31" i="39279"/>
  <c r="N31" i="39279" s="1"/>
  <c r="C31" i="39279"/>
  <c r="R31" i="39279" s="1"/>
  <c r="B31" i="39279"/>
  <c r="Q31" i="39279" s="1"/>
  <c r="R30" i="39279"/>
  <c r="Q30" i="39279"/>
  <c r="O30" i="39279"/>
  <c r="N30" i="39279"/>
  <c r="M30" i="39279"/>
  <c r="J30" i="39279"/>
  <c r="G30" i="39279"/>
  <c r="P30" i="39279" s="1"/>
  <c r="D30" i="39279"/>
  <c r="R29" i="39279"/>
  <c r="Q29" i="39279"/>
  <c r="O29" i="39279"/>
  <c r="N29" i="39279"/>
  <c r="M29" i="39279"/>
  <c r="J29" i="39279"/>
  <c r="G29" i="39279"/>
  <c r="P29" i="39279" s="1"/>
  <c r="D29" i="39279"/>
  <c r="R28" i="39279"/>
  <c r="Q28" i="39279"/>
  <c r="O28" i="39279"/>
  <c r="N28" i="39279"/>
  <c r="M28" i="39279"/>
  <c r="J28" i="39279"/>
  <c r="G28" i="39279"/>
  <c r="P28" i="39279" s="1"/>
  <c r="D28" i="39279"/>
  <c r="R27" i="39279"/>
  <c r="Q27" i="39279"/>
  <c r="O27" i="39279"/>
  <c r="N27" i="39279"/>
  <c r="M27" i="39279"/>
  <c r="J27" i="39279"/>
  <c r="G27" i="39279"/>
  <c r="P27" i="39279" s="1"/>
  <c r="D27" i="39279"/>
  <c r="S27" i="39279" s="1"/>
  <c r="L26" i="39279"/>
  <c r="K26" i="39279"/>
  <c r="I26" i="39279"/>
  <c r="J26" i="39279" s="1"/>
  <c r="H26" i="39279"/>
  <c r="F26" i="39279"/>
  <c r="O26" i="39279" s="1"/>
  <c r="E26" i="39279"/>
  <c r="N26" i="39279" s="1"/>
  <c r="C26" i="39279"/>
  <c r="R26" i="39279" s="1"/>
  <c r="B26" i="39279"/>
  <c r="Q26" i="39279" s="1"/>
  <c r="R25" i="39279"/>
  <c r="Q25" i="39279"/>
  <c r="O25" i="39279"/>
  <c r="N25" i="39279"/>
  <c r="M25" i="39279"/>
  <c r="J25" i="39279"/>
  <c r="G25" i="39279"/>
  <c r="P25" i="39279" s="1"/>
  <c r="D25" i="39279"/>
  <c r="S25" i="39279" s="1"/>
  <c r="R24" i="39279"/>
  <c r="Q24" i="39279"/>
  <c r="O24" i="39279"/>
  <c r="N24" i="39279"/>
  <c r="M24" i="39279"/>
  <c r="J24" i="39279"/>
  <c r="G24" i="39279"/>
  <c r="P24" i="39279" s="1"/>
  <c r="D24" i="39279"/>
  <c r="S24" i="39279" s="1"/>
  <c r="R23" i="39279"/>
  <c r="Q23" i="39279"/>
  <c r="O23" i="39279"/>
  <c r="N23" i="39279"/>
  <c r="M23" i="39279"/>
  <c r="J23" i="39279"/>
  <c r="G23" i="39279"/>
  <c r="P23" i="39279" s="1"/>
  <c r="D23" i="39279"/>
  <c r="S23" i="39279" s="1"/>
  <c r="R22" i="39279"/>
  <c r="Q22" i="39279"/>
  <c r="O22" i="39279"/>
  <c r="N22" i="39279"/>
  <c r="M22" i="39279"/>
  <c r="J22" i="39279"/>
  <c r="G22" i="39279"/>
  <c r="P22" i="39279" s="1"/>
  <c r="D22" i="39279"/>
  <c r="S22" i="39279" s="1"/>
  <c r="L21" i="39279"/>
  <c r="M21" i="39279" s="1"/>
  <c r="K21" i="39279"/>
  <c r="I21" i="39279"/>
  <c r="H21" i="39279"/>
  <c r="F21" i="39279"/>
  <c r="O21" i="39279" s="1"/>
  <c r="E21" i="39279"/>
  <c r="N21" i="39279" s="1"/>
  <c r="C21" i="39279"/>
  <c r="R21" i="39279" s="1"/>
  <c r="B21" i="39279"/>
  <c r="R20" i="39279"/>
  <c r="Q20" i="39279"/>
  <c r="O20" i="39279"/>
  <c r="N20" i="39279"/>
  <c r="M20" i="39279"/>
  <c r="J20" i="39279"/>
  <c r="G20" i="39279"/>
  <c r="P20" i="39279" s="1"/>
  <c r="D20" i="39279"/>
  <c r="S20" i="39279" s="1"/>
  <c r="R19" i="39279"/>
  <c r="Q19" i="39279"/>
  <c r="O19" i="39279"/>
  <c r="N19" i="39279"/>
  <c r="M19" i="39279"/>
  <c r="J19" i="39279"/>
  <c r="G19" i="39279"/>
  <c r="P19" i="39279" s="1"/>
  <c r="D19" i="39279"/>
  <c r="S19" i="39279" s="1"/>
  <c r="R18" i="39279"/>
  <c r="Q18" i="39279"/>
  <c r="O18" i="39279"/>
  <c r="N18" i="39279"/>
  <c r="M18" i="39279"/>
  <c r="J18" i="39279"/>
  <c r="G18" i="39279"/>
  <c r="P18" i="39279" s="1"/>
  <c r="D18" i="39279"/>
  <c r="S18" i="39279" s="1"/>
  <c r="R17" i="39279"/>
  <c r="Q17" i="39279"/>
  <c r="O17" i="39279"/>
  <c r="N17" i="39279"/>
  <c r="M17" i="39279"/>
  <c r="J17" i="39279"/>
  <c r="G17" i="39279"/>
  <c r="P17" i="39279" s="1"/>
  <c r="D17" i="39279"/>
  <c r="S17" i="39279" s="1"/>
  <c r="L16" i="39279"/>
  <c r="K16" i="39279"/>
  <c r="M16" i="39279" s="1"/>
  <c r="I16" i="39279"/>
  <c r="H16" i="39279"/>
  <c r="F16" i="39279"/>
  <c r="O16" i="39279" s="1"/>
  <c r="E16" i="39279"/>
  <c r="N16" i="39279" s="1"/>
  <c r="C16" i="39279"/>
  <c r="R16" i="39279" s="1"/>
  <c r="B16" i="39279"/>
  <c r="Q16" i="39279" s="1"/>
  <c r="R15" i="39279"/>
  <c r="Q15" i="39279"/>
  <c r="O15" i="39279"/>
  <c r="N15" i="39279"/>
  <c r="M15" i="39279"/>
  <c r="J15" i="39279"/>
  <c r="G15" i="39279"/>
  <c r="P15" i="39279" s="1"/>
  <c r="D15" i="39279"/>
  <c r="R14" i="39279"/>
  <c r="Q14" i="39279"/>
  <c r="O14" i="39279"/>
  <c r="N14" i="39279"/>
  <c r="M14" i="39279"/>
  <c r="S14" i="39279" s="1"/>
  <c r="J14" i="39279"/>
  <c r="G14" i="39279"/>
  <c r="P14" i="39279" s="1"/>
  <c r="D14" i="39279"/>
  <c r="L13" i="39279"/>
  <c r="K13" i="39279"/>
  <c r="I13" i="39279"/>
  <c r="H13" i="39279"/>
  <c r="G13" i="39279"/>
  <c r="F13" i="39279"/>
  <c r="O13" i="39279" s="1"/>
  <c r="E13" i="39279"/>
  <c r="N13" i="39279" s="1"/>
  <c r="D13" i="39279"/>
  <c r="C13" i="39279"/>
  <c r="R13" i="39279" s="1"/>
  <c r="B13" i="39279"/>
  <c r="R12" i="39279"/>
  <c r="Q12" i="39279"/>
  <c r="O12" i="39279"/>
  <c r="N12" i="39279"/>
  <c r="M12" i="39279"/>
  <c r="S12" i="39279" s="1"/>
  <c r="J12" i="39279"/>
  <c r="G12" i="39279"/>
  <c r="P12" i="39279" s="1"/>
  <c r="D12" i="39279"/>
  <c r="R11" i="39279"/>
  <c r="Q11" i="39279"/>
  <c r="O11" i="39279"/>
  <c r="N11" i="39279"/>
  <c r="M11" i="39279"/>
  <c r="S11" i="39279" s="1"/>
  <c r="J11" i="39279"/>
  <c r="G11" i="39279"/>
  <c r="P11" i="39279" s="1"/>
  <c r="D11" i="39279"/>
  <c r="R10" i="39279"/>
  <c r="Q10" i="39279"/>
  <c r="O10" i="39279"/>
  <c r="N10" i="39279"/>
  <c r="M10" i="39279"/>
  <c r="S10" i="39279" s="1"/>
  <c r="J10" i="39279"/>
  <c r="G10" i="39279"/>
  <c r="P10" i="39279" s="1"/>
  <c r="D10" i="39279"/>
  <c r="R9" i="39279"/>
  <c r="Q9" i="39279"/>
  <c r="O9" i="39279"/>
  <c r="N9" i="39279"/>
  <c r="M9" i="39279"/>
  <c r="S9" i="39279" s="1"/>
  <c r="J9" i="39279"/>
  <c r="G9" i="39279"/>
  <c r="P9" i="39279" s="1"/>
  <c r="D9" i="39279"/>
  <c r="O8" i="39279"/>
  <c r="L8" i="39279"/>
  <c r="K8" i="39279"/>
  <c r="I8" i="39279"/>
  <c r="H8" i="39279"/>
  <c r="F8" i="39279"/>
  <c r="E8" i="39279"/>
  <c r="N8" i="39279" s="1"/>
  <c r="C8" i="39279"/>
  <c r="R8" i="39279" s="1"/>
  <c r="B8" i="39279"/>
  <c r="R7" i="39279"/>
  <c r="Q7" i="39279"/>
  <c r="O7" i="39279"/>
  <c r="N7" i="39279"/>
  <c r="M7" i="39279"/>
  <c r="J7" i="39279"/>
  <c r="G7" i="39279"/>
  <c r="P7" i="39279" s="1"/>
  <c r="D7" i="39279"/>
  <c r="M6" i="39279"/>
  <c r="L6" i="39279"/>
  <c r="K6" i="39279"/>
  <c r="I6" i="39279"/>
  <c r="H6" i="39279"/>
  <c r="J6" i="39279" s="1"/>
  <c r="G6" i="39279"/>
  <c r="F6" i="39279"/>
  <c r="O6" i="39279" s="1"/>
  <c r="E6" i="39279"/>
  <c r="D6" i="39279"/>
  <c r="C6" i="39279"/>
  <c r="R6" i="39279" s="1"/>
  <c r="B6" i="39279"/>
  <c r="L5" i="39279"/>
  <c r="K5" i="39279"/>
  <c r="I5" i="39279"/>
  <c r="H5" i="39279"/>
  <c r="F5" i="39279"/>
  <c r="E5" i="39279"/>
  <c r="C5" i="39279"/>
  <c r="E127" i="39287" l="1"/>
  <c r="E128" i="39287" s="1"/>
  <c r="E129" i="39287" s="1"/>
  <c r="E5" i="39287"/>
  <c r="H127" i="39287"/>
  <c r="H128" i="39287" s="1"/>
  <c r="H129" i="39287" s="1"/>
  <c r="F22" i="39287"/>
  <c r="I5" i="39287"/>
  <c r="E120" i="39287"/>
  <c r="G120" i="39287"/>
  <c r="G127" i="39287" s="1"/>
  <c r="G128" i="39287" s="1"/>
  <c r="G129" i="39287" s="1"/>
  <c r="J46" i="39287"/>
  <c r="J47" i="39287"/>
  <c r="J49" i="39287"/>
  <c r="J50" i="39287"/>
  <c r="J52" i="39287"/>
  <c r="J53" i="39287"/>
  <c r="J55" i="39287"/>
  <c r="J56" i="39287"/>
  <c r="J57" i="39287"/>
  <c r="J58" i="39287"/>
  <c r="J59" i="39287"/>
  <c r="J60" i="39287"/>
  <c r="J61" i="39287"/>
  <c r="J63" i="39287"/>
  <c r="J68" i="39287"/>
  <c r="J69" i="39287"/>
  <c r="J71" i="39287"/>
  <c r="J72" i="39287"/>
  <c r="J73" i="39287"/>
  <c r="J74" i="39287"/>
  <c r="J75" i="39287"/>
  <c r="J76" i="39287"/>
  <c r="J77" i="39287"/>
  <c r="J79" i="39287"/>
  <c r="J80" i="39287"/>
  <c r="J82" i="39287"/>
  <c r="J83" i="39287"/>
  <c r="J84" i="39287"/>
  <c r="J85" i="39287"/>
  <c r="J86" i="39287"/>
  <c r="J87" i="39287"/>
  <c r="J88" i="39287"/>
  <c r="J90" i="39287"/>
  <c r="D120" i="39287"/>
  <c r="D127" i="39287" s="1"/>
  <c r="D128" i="39287" s="1"/>
  <c r="D129" i="39287" s="1"/>
  <c r="H120" i="39287"/>
  <c r="B39" i="39286"/>
  <c r="M29" i="39286"/>
  <c r="M7" i="39286"/>
  <c r="M9" i="39286"/>
  <c r="M11" i="39286"/>
  <c r="M13" i="39286"/>
  <c r="M17" i="39286"/>
  <c r="M19" i="39286"/>
  <c r="M24" i="39286"/>
  <c r="M26" i="39286"/>
  <c r="M34" i="39286"/>
  <c r="E135" i="39285"/>
  <c r="G135" i="39285"/>
  <c r="I135" i="39285"/>
  <c r="K135" i="39285"/>
  <c r="N133" i="39285"/>
  <c r="E141" i="39285"/>
  <c r="E142" i="39285" s="1"/>
  <c r="G141" i="39285"/>
  <c r="G142" i="39285" s="1"/>
  <c r="I141" i="39285"/>
  <c r="I142" i="39285" s="1"/>
  <c r="K141" i="39285"/>
  <c r="K142" i="39285" s="1"/>
  <c r="K143" i="39285" s="1"/>
  <c r="N9" i="39285"/>
  <c r="N7" i="39285" s="1"/>
  <c r="N11" i="39285"/>
  <c r="N13" i="39285"/>
  <c r="N15" i="39285"/>
  <c r="N17" i="39285"/>
  <c r="N19" i="39285"/>
  <c r="N21" i="39285"/>
  <c r="N24" i="39285"/>
  <c r="N22" i="39285" s="1"/>
  <c r="N26" i="39285"/>
  <c r="N28" i="39285"/>
  <c r="N30" i="39285"/>
  <c r="N32" i="39285"/>
  <c r="N34" i="39285"/>
  <c r="N36" i="39285"/>
  <c r="N38" i="39285"/>
  <c r="N40" i="39285"/>
  <c r="N42" i="39285"/>
  <c r="N44" i="39285"/>
  <c r="N46" i="39285"/>
  <c r="N48" i="39285"/>
  <c r="N50" i="39285"/>
  <c r="N53" i="39285"/>
  <c r="N55" i="39285"/>
  <c r="N57" i="39285"/>
  <c r="N59" i="39285"/>
  <c r="N61" i="39285"/>
  <c r="N63" i="39285"/>
  <c r="N65" i="39285"/>
  <c r="N67" i="39285"/>
  <c r="N69" i="39285"/>
  <c r="N71" i="39285"/>
  <c r="N73" i="39285"/>
  <c r="N75" i="39285"/>
  <c r="N77" i="39285"/>
  <c r="N79" i="39285"/>
  <c r="N81" i="39285"/>
  <c r="N83" i="39285"/>
  <c r="N85" i="39285"/>
  <c r="N87" i="39285"/>
  <c r="N89" i="39285"/>
  <c r="N91" i="39285"/>
  <c r="N93" i="39285"/>
  <c r="N95" i="39285"/>
  <c r="N97" i="39285"/>
  <c r="N99" i="39285"/>
  <c r="N101" i="39285"/>
  <c r="N103" i="39285"/>
  <c r="N105" i="39285"/>
  <c r="N107" i="39285"/>
  <c r="N109" i="39285"/>
  <c r="N111" i="39285"/>
  <c r="N114" i="39285"/>
  <c r="N116" i="39285"/>
  <c r="N118" i="39285"/>
  <c r="N120" i="39285"/>
  <c r="N122" i="39285"/>
  <c r="N124" i="39285"/>
  <c r="N126" i="39285"/>
  <c r="N128" i="39285"/>
  <c r="N130" i="39285"/>
  <c r="N132" i="39285"/>
  <c r="O8" i="39283"/>
  <c r="P11" i="39283"/>
  <c r="P17" i="39283"/>
  <c r="P21" i="39283"/>
  <c r="P25" i="39283"/>
  <c r="O27" i="39283"/>
  <c r="O31" i="39283"/>
  <c r="P32" i="39283"/>
  <c r="P34" i="39283"/>
  <c r="P40" i="39283"/>
  <c r="N6" i="39283"/>
  <c r="P6" i="39283"/>
  <c r="N8" i="39283"/>
  <c r="P8" i="39283"/>
  <c r="P10" i="39283"/>
  <c r="P12" i="39283"/>
  <c r="N13" i="39283"/>
  <c r="O13" i="39283"/>
  <c r="P14" i="39283"/>
  <c r="N15" i="39283"/>
  <c r="O15" i="39283"/>
  <c r="P16" i="39283"/>
  <c r="P18" i="39283"/>
  <c r="N19" i="39283"/>
  <c r="O19" i="39283"/>
  <c r="P20" i="39283"/>
  <c r="P22" i="39283"/>
  <c r="N23" i="39283"/>
  <c r="O23" i="39283"/>
  <c r="P24" i="39283"/>
  <c r="P26" i="39283"/>
  <c r="G27" i="39283"/>
  <c r="G5" i="39283" s="1"/>
  <c r="N31" i="39283"/>
  <c r="P33" i="39283"/>
  <c r="P35" i="39283"/>
  <c r="N36" i="39283"/>
  <c r="O36" i="39283"/>
  <c r="P37" i="39283"/>
  <c r="N38" i="39283"/>
  <c r="O38" i="39283"/>
  <c r="P39" i="39283"/>
  <c r="P41" i="39283"/>
  <c r="N42" i="39283"/>
  <c r="O42" i="39283"/>
  <c r="P44" i="39283"/>
  <c r="O45" i="39283"/>
  <c r="P46" i="39283"/>
  <c r="P50" i="39283"/>
  <c r="P52" i="39283"/>
  <c r="P56" i="39283"/>
  <c r="P58" i="39283"/>
  <c r="P60" i="39283"/>
  <c r="N62" i="39283"/>
  <c r="P63" i="39283"/>
  <c r="P65" i="39283"/>
  <c r="O66" i="39283"/>
  <c r="P70" i="39283"/>
  <c r="P72" i="39283"/>
  <c r="P76" i="39283"/>
  <c r="P78" i="39283"/>
  <c r="P80" i="39283"/>
  <c r="P84" i="39283"/>
  <c r="P86" i="39283"/>
  <c r="P88" i="39283"/>
  <c r="P90" i="39283"/>
  <c r="O91" i="39283"/>
  <c r="P92" i="39283"/>
  <c r="P94" i="39283"/>
  <c r="P96" i="39283"/>
  <c r="P100" i="39283"/>
  <c r="P102" i="39283"/>
  <c r="P104" i="39283"/>
  <c r="P106" i="39283"/>
  <c r="P108" i="39283"/>
  <c r="B82" i="39283"/>
  <c r="F82" i="39283"/>
  <c r="F174" i="39283" s="1"/>
  <c r="P112" i="39283"/>
  <c r="O113" i="39283"/>
  <c r="P114" i="39283"/>
  <c r="P116" i="39283"/>
  <c r="P120" i="39283"/>
  <c r="P122" i="39283"/>
  <c r="P124" i="39283"/>
  <c r="P126" i="39283"/>
  <c r="O127" i="39283"/>
  <c r="P128" i="39283"/>
  <c r="P130" i="39283"/>
  <c r="P132" i="39283"/>
  <c r="P136" i="39283"/>
  <c r="P138" i="39283"/>
  <c r="P140" i="39283"/>
  <c r="P142" i="39283"/>
  <c r="P144" i="39283"/>
  <c r="P146" i="39283"/>
  <c r="P148" i="39283"/>
  <c r="P150" i="39283"/>
  <c r="P152" i="39283"/>
  <c r="P154" i="39283"/>
  <c r="P156" i="39283"/>
  <c r="P158" i="39283"/>
  <c r="P160" i="39283"/>
  <c r="P162" i="39283"/>
  <c r="P166" i="39283"/>
  <c r="P168" i="39283"/>
  <c r="O169" i="39283"/>
  <c r="P170" i="39283"/>
  <c r="P172" i="39283"/>
  <c r="P43" i="39283"/>
  <c r="N45" i="39283"/>
  <c r="P47" i="39283"/>
  <c r="N48" i="39283"/>
  <c r="O48" i="39283"/>
  <c r="P49" i="39283"/>
  <c r="P51" i="39283"/>
  <c r="P53" i="39283"/>
  <c r="N54" i="39283"/>
  <c r="O54" i="39283"/>
  <c r="P55" i="39283"/>
  <c r="P57" i="39283"/>
  <c r="N59" i="39283"/>
  <c r="P61" i="39283"/>
  <c r="P64" i="39283"/>
  <c r="M66" i="39283"/>
  <c r="K67" i="39283"/>
  <c r="O68" i="39283"/>
  <c r="N69" i="39283"/>
  <c r="N71" i="39283"/>
  <c r="P73" i="39283"/>
  <c r="N74" i="39283"/>
  <c r="O74" i="39283"/>
  <c r="P75" i="39283"/>
  <c r="P77" i="39283"/>
  <c r="N79" i="39283"/>
  <c r="P81" i="39283"/>
  <c r="N83" i="39283"/>
  <c r="P85" i="39283"/>
  <c r="P87" i="39283"/>
  <c r="P89" i="39283"/>
  <c r="N91" i="39283"/>
  <c r="P93" i="39283"/>
  <c r="P95" i="39283"/>
  <c r="P97" i="39283"/>
  <c r="N98" i="39283"/>
  <c r="O98" i="39283"/>
  <c r="P99" i="39283"/>
  <c r="P101" i="39283"/>
  <c r="P103" i="39283"/>
  <c r="P107" i="39283"/>
  <c r="P109" i="39283"/>
  <c r="N110" i="39283"/>
  <c r="O110" i="39283"/>
  <c r="G105" i="39283"/>
  <c r="P111" i="39283"/>
  <c r="N113" i="39283"/>
  <c r="P115" i="39283"/>
  <c r="P117" i="39283"/>
  <c r="N118" i="39283"/>
  <c r="O118" i="39283"/>
  <c r="P119" i="39283"/>
  <c r="P121" i="39283"/>
  <c r="P123" i="39283"/>
  <c r="P125" i="39283"/>
  <c r="N127" i="39283"/>
  <c r="P129" i="39283"/>
  <c r="P131" i="39283"/>
  <c r="P133" i="39283"/>
  <c r="N134" i="39283"/>
  <c r="O134" i="39283"/>
  <c r="P135" i="39283"/>
  <c r="P137" i="39283"/>
  <c r="P139" i="39283"/>
  <c r="P141" i="39283"/>
  <c r="P143" i="39283"/>
  <c r="N145" i="39283"/>
  <c r="P147" i="39283"/>
  <c r="P149" i="39283"/>
  <c r="N151" i="39283"/>
  <c r="P153" i="39283"/>
  <c r="P155" i="39283"/>
  <c r="P157" i="39283"/>
  <c r="P159" i="39283"/>
  <c r="P161" i="39283"/>
  <c r="N164" i="39283"/>
  <c r="O164" i="39283"/>
  <c r="P165" i="39283"/>
  <c r="P167" i="39283"/>
  <c r="N169" i="39283"/>
  <c r="P171" i="39283"/>
  <c r="P173" i="39283"/>
  <c r="G7" i="39280"/>
  <c r="M7" i="39280"/>
  <c r="Q6" i="39280"/>
  <c r="Q212" i="39280" s="1"/>
  <c r="D9" i="39280"/>
  <c r="J9" i="39280"/>
  <c r="P9" i="39280"/>
  <c r="V9" i="39280"/>
  <c r="G17" i="39280"/>
  <c r="M17" i="39280"/>
  <c r="M6" i="39280" s="1"/>
  <c r="S17" i="39280"/>
  <c r="V17" i="39280"/>
  <c r="J22" i="39280"/>
  <c r="P22" i="39280"/>
  <c r="V22" i="39280"/>
  <c r="D24" i="39280"/>
  <c r="D25" i="39280"/>
  <c r="D26" i="39280"/>
  <c r="J27" i="39280"/>
  <c r="P27" i="39280"/>
  <c r="V27" i="39280"/>
  <c r="J32" i="39280"/>
  <c r="P32" i="39280"/>
  <c r="V32" i="39280"/>
  <c r="D35" i="39280"/>
  <c r="G36" i="39280"/>
  <c r="M36" i="39280"/>
  <c r="S36" i="39280"/>
  <c r="D36" i="39280"/>
  <c r="G43" i="39280"/>
  <c r="M43" i="39280"/>
  <c r="S43" i="39280"/>
  <c r="J45" i="39280"/>
  <c r="P45" i="39280"/>
  <c r="V45" i="39280"/>
  <c r="J50" i="39280"/>
  <c r="P50" i="39280"/>
  <c r="V50" i="39280"/>
  <c r="D53" i="39280"/>
  <c r="G54" i="39280"/>
  <c r="M54" i="39280"/>
  <c r="S54" i="39280"/>
  <c r="D54" i="39280"/>
  <c r="J58" i="39280"/>
  <c r="P58" i="39280"/>
  <c r="V58" i="39280"/>
  <c r="J70" i="39280"/>
  <c r="P70" i="39280"/>
  <c r="V70" i="39280"/>
  <c r="D76" i="39280"/>
  <c r="D77" i="39280"/>
  <c r="D78" i="39280"/>
  <c r="G79" i="39280"/>
  <c r="M79" i="39280"/>
  <c r="S79" i="39280"/>
  <c r="D79" i="39280"/>
  <c r="J81" i="39280"/>
  <c r="P81" i="39280"/>
  <c r="V81" i="39280"/>
  <c r="D82" i="39280"/>
  <c r="G83" i="39280"/>
  <c r="M83" i="39280"/>
  <c r="S83" i="39280"/>
  <c r="D83" i="39280"/>
  <c r="G86" i="39280"/>
  <c r="M86" i="39280"/>
  <c r="S86" i="39280"/>
  <c r="D88" i="39280"/>
  <c r="D89" i="39280"/>
  <c r="D90" i="39280"/>
  <c r="B91" i="39280"/>
  <c r="B6" i="39280" s="1"/>
  <c r="J96" i="39280"/>
  <c r="P96" i="39280"/>
  <c r="V96" i="39280"/>
  <c r="D111" i="39280"/>
  <c r="D121" i="39280"/>
  <c r="D122" i="39280"/>
  <c r="G123" i="39280"/>
  <c r="M123" i="39280"/>
  <c r="D145" i="39280"/>
  <c r="D146" i="39280"/>
  <c r="D147" i="39280"/>
  <c r="D148" i="39280"/>
  <c r="D149" i="39280"/>
  <c r="G150" i="39280"/>
  <c r="M150" i="39280"/>
  <c r="S150" i="39280"/>
  <c r="V164" i="39280"/>
  <c r="D169" i="39280"/>
  <c r="D171" i="39280"/>
  <c r="D172" i="39280"/>
  <c r="J189" i="39280"/>
  <c r="P189" i="39280"/>
  <c r="D202" i="39280"/>
  <c r="S207" i="39280"/>
  <c r="S181" i="39280" s="1"/>
  <c r="D22" i="39280"/>
  <c r="D32" i="39280"/>
  <c r="V43" i="39280"/>
  <c r="D50" i="39280"/>
  <c r="D61" i="39280"/>
  <c r="D62" i="39280"/>
  <c r="D63" i="39280"/>
  <c r="J64" i="39280"/>
  <c r="P64" i="39280"/>
  <c r="V64" i="39280"/>
  <c r="M70" i="39280"/>
  <c r="G73" i="39280"/>
  <c r="M73" i="39280"/>
  <c r="S73" i="39280"/>
  <c r="D73" i="39280"/>
  <c r="D81" i="39280"/>
  <c r="D100" i="39280"/>
  <c r="D101" i="39280"/>
  <c r="D102" i="39280"/>
  <c r="D103" i="39280"/>
  <c r="J104" i="39280"/>
  <c r="P104" i="39280"/>
  <c r="V104" i="39280"/>
  <c r="J111" i="39280"/>
  <c r="P111" i="39280"/>
  <c r="V111" i="39280"/>
  <c r="D116" i="39280"/>
  <c r="D117" i="39280"/>
  <c r="V118" i="39280"/>
  <c r="H95" i="39280"/>
  <c r="H212" i="39280" s="1"/>
  <c r="N95" i="39280"/>
  <c r="N212" i="39280" s="1"/>
  <c r="V123" i="39280"/>
  <c r="D124" i="39280"/>
  <c r="D125" i="39280"/>
  <c r="J126" i="39280"/>
  <c r="P126" i="39280"/>
  <c r="D128" i="39280"/>
  <c r="D129" i="39280"/>
  <c r="D130" i="39280"/>
  <c r="V130" i="39280"/>
  <c r="G132" i="39280"/>
  <c r="M132" i="39280"/>
  <c r="S132" i="39280"/>
  <c r="J142" i="39280"/>
  <c r="P142" i="39280"/>
  <c r="D154" i="39280"/>
  <c r="D155" i="39280"/>
  <c r="D156" i="39280"/>
  <c r="D157" i="39280"/>
  <c r="D158" i="39280"/>
  <c r="D159" i="39280"/>
  <c r="G162" i="39280"/>
  <c r="M162" i="39280"/>
  <c r="S162" i="39280"/>
  <c r="D168" i="39280"/>
  <c r="G169" i="39280"/>
  <c r="M169" i="39280"/>
  <c r="S169" i="39280"/>
  <c r="D180" i="39280"/>
  <c r="G182" i="39280"/>
  <c r="M182" i="39280"/>
  <c r="S182" i="39280"/>
  <c r="B189" i="39280"/>
  <c r="D189" i="39280" s="1"/>
  <c r="D195" i="39280"/>
  <c r="D196" i="39280"/>
  <c r="D197" i="39280"/>
  <c r="J197" i="39280"/>
  <c r="P197" i="39280"/>
  <c r="D200" i="39280"/>
  <c r="G202" i="39280"/>
  <c r="M202" i="39280"/>
  <c r="S202" i="39280"/>
  <c r="J207" i="39280"/>
  <c r="P207" i="39280"/>
  <c r="R5" i="39279"/>
  <c r="F209" i="39279"/>
  <c r="F219" i="39279"/>
  <c r="F220" i="39279" s="1"/>
  <c r="F221" i="39279" s="1"/>
  <c r="J5" i="39279"/>
  <c r="L209" i="39279"/>
  <c r="L219" i="39279"/>
  <c r="L220" i="39279" s="1"/>
  <c r="L221" i="39279" s="1"/>
  <c r="N6" i="39279"/>
  <c r="P6" i="39279"/>
  <c r="S7" i="39279"/>
  <c r="J8" i="39279"/>
  <c r="B5" i="39279"/>
  <c r="J13" i="39279"/>
  <c r="Q13" i="39279"/>
  <c r="M13" i="39279"/>
  <c r="S13" i="39279" s="1"/>
  <c r="D21" i="39279"/>
  <c r="S21" i="39279" s="1"/>
  <c r="J21" i="39279"/>
  <c r="M26" i="39279"/>
  <c r="S28" i="39279"/>
  <c r="S29" i="39279"/>
  <c r="S30" i="39279"/>
  <c r="M31" i="39279"/>
  <c r="S32" i="39279"/>
  <c r="S33" i="39279"/>
  <c r="S34" i="39279"/>
  <c r="S66" i="39279"/>
  <c r="S67" i="39279"/>
  <c r="S68" i="39279"/>
  <c r="S71" i="39279"/>
  <c r="M82" i="39279"/>
  <c r="S84" i="39279"/>
  <c r="S89" i="39279"/>
  <c r="S91" i="39279"/>
  <c r="S92" i="39279"/>
  <c r="Q94" i="39279"/>
  <c r="Q121" i="39279"/>
  <c r="B116" i="39279"/>
  <c r="Q116" i="39279" s="1"/>
  <c r="S174" i="39279"/>
  <c r="S175" i="39279"/>
  <c r="S176" i="39279"/>
  <c r="S177" i="39279"/>
  <c r="Q179" i="39279"/>
  <c r="B178" i="39279"/>
  <c r="Q178" i="39279" s="1"/>
  <c r="S185" i="39279"/>
  <c r="J194" i="39279"/>
  <c r="N5" i="39279"/>
  <c r="H209" i="39279"/>
  <c r="H219" i="39279"/>
  <c r="H220" i="39279" s="1"/>
  <c r="H221" i="39279" s="1"/>
  <c r="K209" i="39279"/>
  <c r="K219" i="39279"/>
  <c r="K220" i="39279" s="1"/>
  <c r="K221" i="39279" s="1"/>
  <c r="Q6" i="39279"/>
  <c r="S6" i="39279"/>
  <c r="Q8" i="39279"/>
  <c r="P13" i="39279"/>
  <c r="S15" i="39279"/>
  <c r="J16" i="39279"/>
  <c r="J42" i="39279"/>
  <c r="J44" i="39279"/>
  <c r="J49" i="39279"/>
  <c r="J53" i="39279"/>
  <c r="J63" i="39279"/>
  <c r="J78" i="39279"/>
  <c r="J80" i="39279"/>
  <c r="J94" i="39279"/>
  <c r="J102" i="39279"/>
  <c r="M178" i="39279"/>
  <c r="J179" i="39279"/>
  <c r="M194" i="39279"/>
  <c r="S194" i="39279" s="1"/>
  <c r="G91" i="39280"/>
  <c r="M91" i="39280"/>
  <c r="S91" i="39280"/>
  <c r="D91" i="39280"/>
  <c r="O209" i="39279"/>
  <c r="G6" i="39280"/>
  <c r="G5" i="39279"/>
  <c r="M5" i="39279"/>
  <c r="O5" i="39279"/>
  <c r="Q5" i="39279"/>
  <c r="G8" i="39279"/>
  <c r="M8" i="39279"/>
  <c r="G16" i="39279"/>
  <c r="P16" i="39279" s="1"/>
  <c r="G21" i="39279"/>
  <c r="P21" i="39279" s="1"/>
  <c r="Q21" i="39279"/>
  <c r="G26" i="39279"/>
  <c r="P26" i="39279" s="1"/>
  <c r="G31" i="39279"/>
  <c r="P31" i="39279" s="1"/>
  <c r="G35" i="39279"/>
  <c r="P35" i="39279" s="1"/>
  <c r="G42" i="39279"/>
  <c r="P42" i="39279" s="1"/>
  <c r="G44" i="39279"/>
  <c r="P44" i="39279" s="1"/>
  <c r="G49" i="39279"/>
  <c r="P49" i="39279" s="1"/>
  <c r="G53" i="39279"/>
  <c r="P53" i="39279" s="1"/>
  <c r="G57" i="39279"/>
  <c r="P57" i="39279" s="1"/>
  <c r="G63" i="39279"/>
  <c r="P63" i="39279" s="1"/>
  <c r="G69" i="39279"/>
  <c r="P69" i="39279" s="1"/>
  <c r="G72" i="39279"/>
  <c r="P72" i="39279" s="1"/>
  <c r="G78" i="39279"/>
  <c r="P78" i="39279" s="1"/>
  <c r="G80" i="39279"/>
  <c r="P80" i="39279" s="1"/>
  <c r="G82" i="39279"/>
  <c r="P82" i="39279" s="1"/>
  <c r="G85" i="39279"/>
  <c r="P85" i="39279" s="1"/>
  <c r="G90" i="39279"/>
  <c r="P90" i="39279" s="1"/>
  <c r="G93" i="39279"/>
  <c r="P93" i="39279" s="1"/>
  <c r="G94" i="39279"/>
  <c r="P94" i="39279" s="1"/>
  <c r="G102" i="39279"/>
  <c r="P102" i="39279" s="1"/>
  <c r="G178" i="39279"/>
  <c r="P178" i="39279" s="1"/>
  <c r="G179" i="39279"/>
  <c r="P179" i="39279" s="1"/>
  <c r="G186" i="39279"/>
  <c r="P186" i="39279" s="1"/>
  <c r="G194" i="39279"/>
  <c r="Q194" i="39279"/>
  <c r="C209" i="39279"/>
  <c r="C219" i="39279" s="1"/>
  <c r="C220" i="39279" s="1"/>
  <c r="C221" i="39279" s="1"/>
  <c r="E209" i="39279"/>
  <c r="N209" i="39279" s="1"/>
  <c r="I209" i="39279"/>
  <c r="J209" i="39279" s="1"/>
  <c r="S7" i="39280"/>
  <c r="S6" i="39280" s="1"/>
  <c r="V7" i="39280"/>
  <c r="U6" i="39280"/>
  <c r="D10" i="39280"/>
  <c r="D18" i="39280"/>
  <c r="D123" i="39280"/>
  <c r="C118" i="39280"/>
  <c r="D118" i="39280" s="1"/>
  <c r="D182" i="39280"/>
  <c r="C181" i="39280"/>
  <c r="D5" i="39279"/>
  <c r="D8" i="39279"/>
  <c r="D16" i="39279"/>
  <c r="S16" i="39279" s="1"/>
  <c r="D26" i="39279"/>
  <c r="S26" i="39279" s="1"/>
  <c r="D31" i="39279"/>
  <c r="S31" i="39279" s="1"/>
  <c r="D35" i="39279"/>
  <c r="S35" i="39279" s="1"/>
  <c r="D42" i="39279"/>
  <c r="S42" i="39279" s="1"/>
  <c r="D44" i="39279"/>
  <c r="S44" i="39279" s="1"/>
  <c r="D49" i="39279"/>
  <c r="S49" i="39279" s="1"/>
  <c r="D53" i="39279"/>
  <c r="S53" i="39279" s="1"/>
  <c r="D57" i="39279"/>
  <c r="S57" i="39279" s="1"/>
  <c r="D63" i="39279"/>
  <c r="S63" i="39279" s="1"/>
  <c r="D69" i="39279"/>
  <c r="S69" i="39279" s="1"/>
  <c r="D72" i="39279"/>
  <c r="S72" i="39279" s="1"/>
  <c r="D78" i="39279"/>
  <c r="S78" i="39279" s="1"/>
  <c r="D80" i="39279"/>
  <c r="S80" i="39279" s="1"/>
  <c r="D82" i="39279"/>
  <c r="S82" i="39279" s="1"/>
  <c r="D85" i="39279"/>
  <c r="S85" i="39279" s="1"/>
  <c r="D90" i="39279"/>
  <c r="S90" i="39279" s="1"/>
  <c r="D94" i="39279"/>
  <c r="S94" i="39279" s="1"/>
  <c r="D102" i="39279"/>
  <c r="S102" i="39279" s="1"/>
  <c r="D178" i="39279"/>
  <c r="D179" i="39279"/>
  <c r="S179" i="39279" s="1"/>
  <c r="D186" i="39279"/>
  <c r="S186" i="39279" s="1"/>
  <c r="T211" i="39280"/>
  <c r="T192" i="39280" s="1"/>
  <c r="T212" i="39280"/>
  <c r="D8" i="39280"/>
  <c r="D15" i="39280"/>
  <c r="D14" i="39280" s="1"/>
  <c r="D19" i="39280"/>
  <c r="D23" i="39280"/>
  <c r="D43" i="39280"/>
  <c r="D64" i="39280"/>
  <c r="D86" i="39280"/>
  <c r="D104" i="39280"/>
  <c r="D95" i="39280" s="1"/>
  <c r="G181" i="39280"/>
  <c r="M181" i="39280"/>
  <c r="D28" i="39280"/>
  <c r="D44" i="39280"/>
  <c r="D46" i="39280"/>
  <c r="D59" i="39280"/>
  <c r="D65" i="39280"/>
  <c r="D71" i="39280"/>
  <c r="D87" i="39280"/>
  <c r="G96" i="39280"/>
  <c r="M96" i="39280"/>
  <c r="S96" i="39280"/>
  <c r="D97" i="39280"/>
  <c r="D105" i="39280"/>
  <c r="D119" i="39280"/>
  <c r="J123" i="39280"/>
  <c r="P123" i="39280"/>
  <c r="D127" i="39280"/>
  <c r="D133" i="39280"/>
  <c r="D143" i="39280"/>
  <c r="D151" i="39280"/>
  <c r="D163" i="39280"/>
  <c r="J182" i="39280"/>
  <c r="J181" i="39280" s="1"/>
  <c r="P182" i="39280"/>
  <c r="D191" i="39280"/>
  <c r="D208" i="39280"/>
  <c r="O6" i="39283"/>
  <c r="P7" i="39283"/>
  <c r="P9" i="39283"/>
  <c r="N27" i="39283"/>
  <c r="P27" i="39283"/>
  <c r="P28" i="39283"/>
  <c r="P29" i="39283"/>
  <c r="M14" i="39286"/>
  <c r="K6" i="39286"/>
  <c r="I95" i="39280"/>
  <c r="I212" i="39280" s="1"/>
  <c r="O95" i="39280"/>
  <c r="O212" i="39280" s="1"/>
  <c r="F118" i="39280"/>
  <c r="L118" i="39280"/>
  <c r="R118" i="39280"/>
  <c r="U135" i="39280"/>
  <c r="V135" i="39280" s="1"/>
  <c r="F181" i="39280"/>
  <c r="L181" i="39280"/>
  <c r="R181" i="39280"/>
  <c r="K5" i="39283"/>
  <c r="M13" i="39283"/>
  <c r="M15" i="39283"/>
  <c r="P15" i="39283" s="1"/>
  <c r="M19" i="39283"/>
  <c r="P19" i="39283" s="1"/>
  <c r="M23" i="39283"/>
  <c r="P23" i="39283" s="1"/>
  <c r="P30" i="39283"/>
  <c r="M67" i="39283"/>
  <c r="G82" i="39283"/>
  <c r="N52" i="39285"/>
  <c r="N113" i="39285"/>
  <c r="L6" i="39286"/>
  <c r="M21" i="39286"/>
  <c r="M6" i="39286" s="1"/>
  <c r="J31" i="39283"/>
  <c r="P31" i="39283" s="1"/>
  <c r="M36" i="39283"/>
  <c r="P36" i="39283" s="1"/>
  <c r="M38" i="39283"/>
  <c r="P38" i="39283" s="1"/>
  <c r="M42" i="39283"/>
  <c r="P42" i="39283" s="1"/>
  <c r="J45" i="39283"/>
  <c r="P45" i="39283" s="1"/>
  <c r="M48" i="39283"/>
  <c r="P48" i="39283" s="1"/>
  <c r="M54" i="39283"/>
  <c r="P54" i="39283" s="1"/>
  <c r="J59" i="39283"/>
  <c r="P59" i="39283" s="1"/>
  <c r="M62" i="39283"/>
  <c r="B67" i="39283"/>
  <c r="B5" i="39283" s="1"/>
  <c r="B174" i="39283" s="1"/>
  <c r="L67" i="39283"/>
  <c r="J69" i="39283"/>
  <c r="P69" i="39283" s="1"/>
  <c r="J71" i="39283"/>
  <c r="P71" i="39283" s="1"/>
  <c r="M74" i="39283"/>
  <c r="P74" i="39283" s="1"/>
  <c r="J79" i="39283"/>
  <c r="P79" i="39283" s="1"/>
  <c r="I82" i="39283"/>
  <c r="I174" i="39283" s="1"/>
  <c r="K82" i="39283"/>
  <c r="J83" i="39283"/>
  <c r="J91" i="39283"/>
  <c r="P91" i="39283" s="1"/>
  <c r="M98" i="39283"/>
  <c r="P98" i="39283" s="1"/>
  <c r="H105" i="39283"/>
  <c r="H82" i="39283" s="1"/>
  <c r="J105" i="39283"/>
  <c r="L105" i="39283"/>
  <c r="M110" i="39283"/>
  <c r="J113" i="39283"/>
  <c r="P113" i="39283" s="1"/>
  <c r="M118" i="39283"/>
  <c r="P118" i="39283" s="1"/>
  <c r="J127" i="39283"/>
  <c r="P127" i="39283" s="1"/>
  <c r="M134" i="39283"/>
  <c r="P134" i="39283" s="1"/>
  <c r="J145" i="39283"/>
  <c r="P145" i="39283" s="1"/>
  <c r="J151" i="39283"/>
  <c r="P151" i="39283" s="1"/>
  <c r="H163" i="39283"/>
  <c r="N163" i="39283" s="1"/>
  <c r="L163" i="39283"/>
  <c r="O163" i="39283" s="1"/>
  <c r="M164" i="39283"/>
  <c r="J169" i="39283"/>
  <c r="J163" i="39283" s="1"/>
  <c r="D6" i="39285"/>
  <c r="D135" i="39285" s="1"/>
  <c r="D141" i="39285" s="1"/>
  <c r="D142" i="39285" s="1"/>
  <c r="D143" i="39285" s="1"/>
  <c r="F6" i="39285"/>
  <c r="F135" i="39285" s="1"/>
  <c r="F141" i="39285" s="1"/>
  <c r="F142" i="39285" s="1"/>
  <c r="F143" i="39285" s="1"/>
  <c r="H6" i="39285"/>
  <c r="H135" i="39285" s="1"/>
  <c r="H141" i="39285" s="1"/>
  <c r="H142" i="39285" s="1"/>
  <c r="H143" i="39285" s="1"/>
  <c r="J6" i="39285"/>
  <c r="J135" i="39285" s="1"/>
  <c r="J141" i="39285" s="1"/>
  <c r="J142" i="39285" s="1"/>
  <c r="M7" i="39285"/>
  <c r="L22" i="39285"/>
  <c r="L52" i="39285"/>
  <c r="M113" i="39285"/>
  <c r="G14" i="39286"/>
  <c r="G15" i="39286"/>
  <c r="G21" i="39286"/>
  <c r="C39" i="39286"/>
  <c r="C46" i="39286" s="1"/>
  <c r="C47" i="39286" s="1"/>
  <c r="C48" i="39286" s="1"/>
  <c r="E39" i="39286"/>
  <c r="E46" i="39286" s="1"/>
  <c r="E47" i="39286" s="1"/>
  <c r="E48" i="39286" s="1"/>
  <c r="I39" i="39286"/>
  <c r="I46" i="39286" s="1"/>
  <c r="I47" i="39286" s="1"/>
  <c r="I48" i="39286" s="1"/>
  <c r="K39" i="39286"/>
  <c r="M31" i="39286"/>
  <c r="M33" i="39286"/>
  <c r="M28" i="39286" s="1"/>
  <c r="M35" i="39286"/>
  <c r="M37" i="39286"/>
  <c r="M36" i="39286" s="1"/>
  <c r="D66" i="39283"/>
  <c r="D62" i="39283" s="1"/>
  <c r="D5" i="39283" s="1"/>
  <c r="D174" i="39283" s="1"/>
  <c r="D68" i="39283"/>
  <c r="D67" i="39283" s="1"/>
  <c r="B46" i="39286"/>
  <c r="B47" i="39286" s="1"/>
  <c r="B48" i="39286" s="1"/>
  <c r="D39" i="39286"/>
  <c r="D46" i="39286" s="1"/>
  <c r="D47" i="39286" s="1"/>
  <c r="D48" i="39286" s="1"/>
  <c r="F39" i="39286"/>
  <c r="F46" i="39286" s="1"/>
  <c r="F47" i="39286" s="1"/>
  <c r="F48" i="39286" s="1"/>
  <c r="H39" i="39286"/>
  <c r="H46" i="39286" s="1"/>
  <c r="H47" i="39286" s="1"/>
  <c r="H48" i="39286" s="1"/>
  <c r="J39" i="39286"/>
  <c r="J46" i="39286" s="1"/>
  <c r="J47" i="39286" s="1"/>
  <c r="J48" i="39286" s="1"/>
  <c r="L39" i="39286"/>
  <c r="L66" i="39286" s="1"/>
  <c r="L67" i="39286" s="1"/>
  <c r="I120" i="39287"/>
  <c r="I127" i="39287" s="1"/>
  <c r="I128" i="39287" s="1"/>
  <c r="I129" i="39287" s="1"/>
  <c r="G172" i="39265"/>
  <c r="F172" i="39265"/>
  <c r="E172" i="39265"/>
  <c r="D172" i="39265"/>
  <c r="C172" i="39265"/>
  <c r="B172" i="39265"/>
  <c r="M5" i="39265"/>
  <c r="L5" i="39265"/>
  <c r="K5" i="39265"/>
  <c r="J5" i="39265"/>
  <c r="C97" i="39259"/>
  <c r="C98" i="39259" s="1"/>
  <c r="E67" i="39259"/>
  <c r="D67" i="39259"/>
  <c r="J83" i="39259" s="1"/>
  <c r="E65" i="39259"/>
  <c r="D65" i="39259"/>
  <c r="J82" i="39259" s="1"/>
  <c r="F61" i="39259"/>
  <c r="F60" i="39259"/>
  <c r="D59" i="39259"/>
  <c r="J81" i="39259" s="1"/>
  <c r="F58" i="39259"/>
  <c r="F57" i="39259"/>
  <c r="F56" i="39259"/>
  <c r="F55" i="39259"/>
  <c r="F54" i="39259"/>
  <c r="D53" i="39259"/>
  <c r="F53" i="39259" s="1"/>
  <c r="F52" i="39259"/>
  <c r="F51" i="39259"/>
  <c r="F50" i="39259"/>
  <c r="F49" i="39259"/>
  <c r="F48" i="39259"/>
  <c r="F47" i="39259"/>
  <c r="F45" i="39259"/>
  <c r="F44" i="39259"/>
  <c r="F43" i="39259"/>
  <c r="F42" i="39259"/>
  <c r="D41" i="39259"/>
  <c r="J80" i="39259" s="1"/>
  <c r="F39" i="39259"/>
  <c r="F38" i="39259"/>
  <c r="F36" i="39259"/>
  <c r="F35" i="39259"/>
  <c r="F33" i="39259"/>
  <c r="F32" i="39259"/>
  <c r="F30" i="39259"/>
  <c r="F28" i="39259"/>
  <c r="F27" i="39259"/>
  <c r="F26" i="39259"/>
  <c r="F25" i="39259"/>
  <c r="F20" i="39259"/>
  <c r="F19" i="39259"/>
  <c r="F18" i="39259"/>
  <c r="F17" i="39259"/>
  <c r="F16" i="39259"/>
  <c r="D15" i="39259"/>
  <c r="J79" i="39259" s="1"/>
  <c r="F13" i="39259"/>
  <c r="F12" i="39259"/>
  <c r="F11" i="39259"/>
  <c r="F10" i="39259"/>
  <c r="F9" i="39259"/>
  <c r="F8" i="39259"/>
  <c r="F7" i="39259"/>
  <c r="F6" i="39259"/>
  <c r="F5" i="39259"/>
  <c r="E97" i="39259"/>
  <c r="E98" i="39259" s="1"/>
  <c r="E99" i="39259" s="1"/>
  <c r="D4" i="39259"/>
  <c r="J78" i="39259" s="1"/>
  <c r="F15" i="39259"/>
  <c r="J54" i="39258"/>
  <c r="G54" i="39258"/>
  <c r="K54" i="39258" s="1"/>
  <c r="J53" i="39258"/>
  <c r="G53" i="39258"/>
  <c r="K53" i="39258" s="1"/>
  <c r="J52" i="39258"/>
  <c r="G52" i="39258"/>
  <c r="K52" i="39258" s="1"/>
  <c r="J51" i="39258"/>
  <c r="G51" i="39258"/>
  <c r="K51" i="39258" s="1"/>
  <c r="J50" i="39258"/>
  <c r="G50" i="39258"/>
  <c r="K50" i="39258" s="1"/>
  <c r="I49" i="39258"/>
  <c r="H49" i="39258"/>
  <c r="F49" i="39258"/>
  <c r="E49" i="39258"/>
  <c r="D49" i="39258"/>
  <c r="C49" i="39258"/>
  <c r="B49" i="39258"/>
  <c r="M48" i="39258"/>
  <c r="N48" i="39258" s="1"/>
  <c r="O48" i="39258" s="1"/>
  <c r="J48" i="39258"/>
  <c r="G48" i="39258"/>
  <c r="K48" i="39258" s="1"/>
  <c r="M53" i="39258"/>
  <c r="N53" i="39258" s="1"/>
  <c r="O53" i="39258" s="1"/>
  <c r="J47" i="39258"/>
  <c r="G47" i="39258"/>
  <c r="J46" i="39258"/>
  <c r="G46" i="39258"/>
  <c r="K46" i="39258" s="1"/>
  <c r="J45" i="39258"/>
  <c r="G45" i="39258"/>
  <c r="N44" i="39258"/>
  <c r="O44" i="39258" s="1"/>
  <c r="M44" i="39258"/>
  <c r="J44" i="39258"/>
  <c r="G44" i="39258"/>
  <c r="K44" i="39258" s="1"/>
  <c r="J43" i="39258"/>
  <c r="G43" i="39258"/>
  <c r="K43" i="39258" s="1"/>
  <c r="M42" i="39258"/>
  <c r="N42" i="39258" s="1"/>
  <c r="O42" i="39258" s="1"/>
  <c r="J42" i="39258"/>
  <c r="G42" i="39258"/>
  <c r="K42" i="39258" s="1"/>
  <c r="M41" i="39258"/>
  <c r="N41" i="39258" s="1"/>
  <c r="O41" i="39258" s="1"/>
  <c r="J41" i="39258"/>
  <c r="G41" i="39258"/>
  <c r="K41" i="39258" s="1"/>
  <c r="J40" i="39258"/>
  <c r="G40" i="39258"/>
  <c r="K40" i="39258" s="1"/>
  <c r="J39" i="39258"/>
  <c r="G39" i="39258"/>
  <c r="K39" i="39258" s="1"/>
  <c r="I38" i="39258"/>
  <c r="H38" i="39258"/>
  <c r="F38" i="39258"/>
  <c r="E38" i="39258"/>
  <c r="D38" i="39258"/>
  <c r="C38" i="39258"/>
  <c r="B38" i="39258"/>
  <c r="J37" i="39258"/>
  <c r="G37" i="39258"/>
  <c r="K37" i="39258" s="1"/>
  <c r="J36" i="39258"/>
  <c r="G36" i="39258"/>
  <c r="K36" i="39258" s="1"/>
  <c r="J35" i="39258"/>
  <c r="G35" i="39258"/>
  <c r="K35" i="39258" s="1"/>
  <c r="J34" i="39258"/>
  <c r="G34" i="39258"/>
  <c r="K34" i="39258" s="1"/>
  <c r="J33" i="39258"/>
  <c r="G33" i="39258"/>
  <c r="K33" i="39258" s="1"/>
  <c r="J32" i="39258"/>
  <c r="G32" i="39258"/>
  <c r="K32" i="39258" s="1"/>
  <c r="J31" i="39258"/>
  <c r="G31" i="39258"/>
  <c r="K31" i="39258" s="1"/>
  <c r="J30" i="39258"/>
  <c r="G30" i="39258"/>
  <c r="K30" i="39258" s="1"/>
  <c r="J29" i="39258"/>
  <c r="G29" i="39258"/>
  <c r="J28" i="39258"/>
  <c r="G28" i="39258"/>
  <c r="K28" i="39258" s="1"/>
  <c r="J27" i="39258"/>
  <c r="G27" i="39258"/>
  <c r="J26" i="39258"/>
  <c r="G26" i="39258"/>
  <c r="K26" i="39258" s="1"/>
  <c r="J25" i="39258"/>
  <c r="G25" i="39258"/>
  <c r="K25" i="39258" s="1"/>
  <c r="J24" i="39258"/>
  <c r="G24" i="39258"/>
  <c r="K24" i="39258" s="1"/>
  <c r="J23" i="39258"/>
  <c r="G23" i="39258"/>
  <c r="K23" i="39258" s="1"/>
  <c r="J22" i="39258"/>
  <c r="G22" i="39258"/>
  <c r="K22" i="39258" s="1"/>
  <c r="J21" i="39258"/>
  <c r="G21" i="39258"/>
  <c r="K21" i="39258" s="1"/>
  <c r="J20" i="39258"/>
  <c r="G20" i="39258"/>
  <c r="K20" i="39258" s="1"/>
  <c r="J19" i="39258"/>
  <c r="G19" i="39258"/>
  <c r="K19" i="39258" s="1"/>
  <c r="J18" i="39258"/>
  <c r="G18" i="39258"/>
  <c r="K18" i="39258" s="1"/>
  <c r="J17" i="39258"/>
  <c r="G17" i="39258"/>
  <c r="K17" i="39258" s="1"/>
  <c r="I16" i="39258"/>
  <c r="H16" i="39258"/>
  <c r="F16" i="39258"/>
  <c r="E16" i="39258"/>
  <c r="D16" i="39258"/>
  <c r="C16" i="39258"/>
  <c r="B16" i="39258"/>
  <c r="J15" i="39258"/>
  <c r="G15" i="39258"/>
  <c r="M15" i="39258" s="1"/>
  <c r="N15" i="39258" s="1"/>
  <c r="O15" i="39258" s="1"/>
  <c r="J13" i="39258"/>
  <c r="G13" i="39258"/>
  <c r="K13" i="39258" s="1"/>
  <c r="J12" i="39258"/>
  <c r="G12" i="39258"/>
  <c r="K12" i="39258" s="1"/>
  <c r="M12" i="39258"/>
  <c r="N12" i="39258" s="1"/>
  <c r="O12" i="39258" s="1"/>
  <c r="J11" i="39258"/>
  <c r="G11" i="39258"/>
  <c r="K11" i="39258" s="1"/>
  <c r="J10" i="39258"/>
  <c r="G10" i="39258"/>
  <c r="K10" i="39258" s="1"/>
  <c r="M10" i="39258"/>
  <c r="N10" i="39258" s="1"/>
  <c r="O10" i="39258" s="1"/>
  <c r="J9" i="39258"/>
  <c r="G9" i="39258"/>
  <c r="K9" i="39258" s="1"/>
  <c r="J8" i="39258"/>
  <c r="G8" i="39258"/>
  <c r="K8" i="39258" s="1"/>
  <c r="G7" i="39258"/>
  <c r="K7" i="39258" s="1"/>
  <c r="M7" i="39258"/>
  <c r="N7" i="39258" s="1"/>
  <c r="O7" i="39258" s="1"/>
  <c r="M6" i="39258"/>
  <c r="N6" i="39258" s="1"/>
  <c r="O6" i="39258" s="1"/>
  <c r="J6" i="39258"/>
  <c r="G6" i="39258"/>
  <c r="K6" i="39258" s="1"/>
  <c r="J5" i="39258"/>
  <c r="H5" i="39258"/>
  <c r="F5" i="39258"/>
  <c r="F55" i="39258" s="1"/>
  <c r="F66" i="39258" s="1"/>
  <c r="F67" i="39258" s="1"/>
  <c r="F68" i="39258" s="1"/>
  <c r="E5" i="39258"/>
  <c r="E55" i="39258" s="1"/>
  <c r="E66" i="39258" s="1"/>
  <c r="E67" i="39258" s="1"/>
  <c r="E68" i="39258" s="1"/>
  <c r="D5" i="39258"/>
  <c r="D55" i="39258" s="1"/>
  <c r="D66" i="39258" s="1"/>
  <c r="D67" i="39258" s="1"/>
  <c r="D68" i="39258" s="1"/>
  <c r="C5" i="39258"/>
  <c r="B5" i="39258"/>
  <c r="J16" i="39258"/>
  <c r="B55" i="39258"/>
  <c r="C55" i="39258"/>
  <c r="C66" i="39258"/>
  <c r="C67" i="39258" s="1"/>
  <c r="C68" i="39258" s="1"/>
  <c r="J38" i="39258"/>
  <c r="M39" i="39258"/>
  <c r="N39" i="39258" s="1"/>
  <c r="O39" i="39258" s="1"/>
  <c r="M40" i="39258"/>
  <c r="N40" i="39258"/>
  <c r="O40" i="39258" s="1"/>
  <c r="M43" i="39258"/>
  <c r="N43" i="39258"/>
  <c r="O43" i="39258" s="1"/>
  <c r="M45" i="39258"/>
  <c r="N45" i="39258" s="1"/>
  <c r="O45" i="39258" s="1"/>
  <c r="M46" i="39258"/>
  <c r="N46" i="39258" s="1"/>
  <c r="O46" i="39258" s="1"/>
  <c r="M47" i="39258"/>
  <c r="N47" i="39258"/>
  <c r="O47" i="39258" s="1"/>
  <c r="H55" i="39258"/>
  <c r="M52" i="39258"/>
  <c r="N52" i="39258" s="1"/>
  <c r="O52" i="39258" s="1"/>
  <c r="B66" i="39258"/>
  <c r="B67" i="39258" s="1"/>
  <c r="B68" i="39258" s="1"/>
  <c r="C4" i="39254"/>
  <c r="C62" i="39254"/>
  <c r="C88" i="39254"/>
  <c r="D97" i="39259" l="1"/>
  <c r="D98" i="39259" s="1"/>
  <c r="D99" i="39259" s="1"/>
  <c r="D71" i="39259"/>
  <c r="F71" i="39259" s="1"/>
  <c r="H66" i="39258"/>
  <c r="H67" i="39258" s="1"/>
  <c r="H68" i="39258" s="1"/>
  <c r="M8" i="39258"/>
  <c r="N8" i="39258" s="1"/>
  <c r="O8" i="39258" s="1"/>
  <c r="M18" i="39258"/>
  <c r="N18" i="39258" s="1"/>
  <c r="O18" i="39258" s="1"/>
  <c r="M20" i="39258"/>
  <c r="N20" i="39258" s="1"/>
  <c r="O20" i="39258" s="1"/>
  <c r="M21" i="39258"/>
  <c r="N21" i="39258" s="1"/>
  <c r="O21" i="39258" s="1"/>
  <c r="M27" i="39258"/>
  <c r="N27" i="39258" s="1"/>
  <c r="O27" i="39258" s="1"/>
  <c r="K27" i="39258"/>
  <c r="M28" i="39258"/>
  <c r="N28" i="39258" s="1"/>
  <c r="O28" i="39258" s="1"/>
  <c r="M30" i="39258"/>
  <c r="N30" i="39258" s="1"/>
  <c r="O30" i="39258" s="1"/>
  <c r="G38" i="39258"/>
  <c r="M51" i="39258"/>
  <c r="N51" i="39258" s="1"/>
  <c r="O51" i="39258" s="1"/>
  <c r="K47" i="39258"/>
  <c r="J49" i="39258"/>
  <c r="K16" i="39258"/>
  <c r="M17" i="39258"/>
  <c r="N17" i="39258" s="1"/>
  <c r="O17" i="39258" s="1"/>
  <c r="M19" i="39258"/>
  <c r="N19" i="39258" s="1"/>
  <c r="O19" i="39258" s="1"/>
  <c r="M29" i="39258"/>
  <c r="N29" i="39258" s="1"/>
  <c r="O29" i="39258" s="1"/>
  <c r="K29" i="39258"/>
  <c r="K38" i="39258"/>
  <c r="M49" i="39258"/>
  <c r="N49" i="39258" s="1"/>
  <c r="O49" i="39258" s="1"/>
  <c r="K45" i="39258"/>
  <c r="M50" i="39258"/>
  <c r="N50" i="39258" s="1"/>
  <c r="O50" i="39258" s="1"/>
  <c r="G49" i="39258"/>
  <c r="K49" i="39258" s="1"/>
  <c r="J22" i="39287"/>
  <c r="F5" i="39287"/>
  <c r="F120" i="39287" s="1"/>
  <c r="J120" i="39287" s="1"/>
  <c r="M39" i="39286"/>
  <c r="N6" i="39285"/>
  <c r="N135" i="39285"/>
  <c r="N141" i="39285" s="1"/>
  <c r="N142" i="39285" s="1"/>
  <c r="N143" i="39285" s="1"/>
  <c r="H174" i="39283"/>
  <c r="P169" i="39283"/>
  <c r="P66" i="39283"/>
  <c r="G174" i="39283"/>
  <c r="D6" i="39280"/>
  <c r="B181" i="39280"/>
  <c r="J95" i="39280"/>
  <c r="P6" i="39280"/>
  <c r="V95" i="39280"/>
  <c r="C95" i="39280"/>
  <c r="C212" i="39280" s="1"/>
  <c r="P181" i="39280"/>
  <c r="P212" i="39280" s="1"/>
  <c r="D181" i="39280"/>
  <c r="V6" i="39280"/>
  <c r="P95" i="39280"/>
  <c r="B212" i="39280"/>
  <c r="J6" i="39280"/>
  <c r="J212" i="39280" s="1"/>
  <c r="E219" i="39279"/>
  <c r="E220" i="39279" s="1"/>
  <c r="E221" i="39279" s="1"/>
  <c r="I219" i="39279"/>
  <c r="I220" i="39279" s="1"/>
  <c r="I221" i="39279" s="1"/>
  <c r="S178" i="39279"/>
  <c r="S5" i="39279"/>
  <c r="P194" i="39279"/>
  <c r="B93" i="39279"/>
  <c r="B219" i="39279" s="1"/>
  <c r="B220" i="39279" s="1"/>
  <c r="B221" i="39279" s="1"/>
  <c r="B209" i="39279"/>
  <c r="Q209" i="39279" s="1"/>
  <c r="M209" i="39279"/>
  <c r="M219" i="39279" s="1"/>
  <c r="M220" i="39279" s="1"/>
  <c r="M221" i="39279" s="1"/>
  <c r="J219" i="39279"/>
  <c r="J220" i="39279" s="1"/>
  <c r="J221" i="39279" s="1"/>
  <c r="F41" i="39259"/>
  <c r="F4" i="39259"/>
  <c r="I55" i="39258"/>
  <c r="J55" i="39258" s="1"/>
  <c r="G5" i="39258"/>
  <c r="M5" i="39258" s="1"/>
  <c r="N5" i="39258" s="1"/>
  <c r="O5" i="39258" s="1"/>
  <c r="M11" i="39258"/>
  <c r="N11" i="39258" s="1"/>
  <c r="O11" i="39258" s="1"/>
  <c r="M35" i="39258"/>
  <c r="N35" i="39258" s="1"/>
  <c r="O35" i="39258" s="1"/>
  <c r="M9" i="39258"/>
  <c r="N9" i="39258" s="1"/>
  <c r="O9" i="39258" s="1"/>
  <c r="M13" i="39258"/>
  <c r="N13" i="39258" s="1"/>
  <c r="O13" i="39258" s="1"/>
  <c r="G16" i="39258"/>
  <c r="M22" i="39258"/>
  <c r="N22" i="39258" s="1"/>
  <c r="O22" i="39258" s="1"/>
  <c r="M23" i="39258"/>
  <c r="N23" i="39258" s="1"/>
  <c r="O23" i="39258" s="1"/>
  <c r="M24" i="39258"/>
  <c r="N24" i="39258" s="1"/>
  <c r="O24" i="39258" s="1"/>
  <c r="M25" i="39258"/>
  <c r="N25" i="39258" s="1"/>
  <c r="O25" i="39258" s="1"/>
  <c r="M26" i="39258"/>
  <c r="N26" i="39258" s="1"/>
  <c r="O26" i="39258" s="1"/>
  <c r="M31" i="39258"/>
  <c r="N31" i="39258" s="1"/>
  <c r="O31" i="39258" s="1"/>
  <c r="M32" i="39258"/>
  <c r="N32" i="39258" s="1"/>
  <c r="O32" i="39258" s="1"/>
  <c r="M33" i="39258"/>
  <c r="N33" i="39258" s="1"/>
  <c r="O33" i="39258" s="1"/>
  <c r="M34" i="39258"/>
  <c r="N34" i="39258" s="1"/>
  <c r="O34" i="39258" s="1"/>
  <c r="M36" i="39258"/>
  <c r="N36" i="39258" s="1"/>
  <c r="O36" i="39258" s="1"/>
  <c r="M37" i="39258"/>
  <c r="N37" i="39258" s="1"/>
  <c r="O37" i="39258" s="1"/>
  <c r="M38" i="39258"/>
  <c r="N38" i="39258" s="1"/>
  <c r="O38" i="39258" s="1"/>
  <c r="M46" i="39286"/>
  <c r="M47" i="39286" s="1"/>
  <c r="M48" i="39286" s="1"/>
  <c r="D212" i="39280"/>
  <c r="M6" i="39285"/>
  <c r="P164" i="39283"/>
  <c r="M163" i="39283"/>
  <c r="P163" i="39283" s="1"/>
  <c r="O105" i="39283"/>
  <c r="L82" i="39283"/>
  <c r="O82" i="39283" s="1"/>
  <c r="P68" i="39283"/>
  <c r="K174" i="39283"/>
  <c r="N174" i="39283" s="1"/>
  <c r="N5" i="39283"/>
  <c r="M118" i="39280"/>
  <c r="L95" i="39280"/>
  <c r="L212" i="39280" s="1"/>
  <c r="U95" i="39280"/>
  <c r="J5" i="39283"/>
  <c r="V212" i="39280"/>
  <c r="R209" i="39279"/>
  <c r="D209" i="39279"/>
  <c r="S209" i="39279" s="1"/>
  <c r="G6" i="39286"/>
  <c r="M135" i="39285"/>
  <c r="M141" i="39285" s="1"/>
  <c r="M142" i="39285" s="1"/>
  <c r="M143" i="39285" s="1"/>
  <c r="L6" i="39285"/>
  <c r="L135" i="39285" s="1"/>
  <c r="L141" i="39285" s="1"/>
  <c r="L142" i="39285" s="1"/>
  <c r="L143" i="39285" s="1"/>
  <c r="P110" i="39283"/>
  <c r="M105" i="39283"/>
  <c r="J82" i="39283"/>
  <c r="N82" i="39283"/>
  <c r="O67" i="39283"/>
  <c r="L5" i="39283"/>
  <c r="P62" i="39283"/>
  <c r="L46" i="39286"/>
  <c r="L47" i="39286" s="1"/>
  <c r="L48" i="39286" s="1"/>
  <c r="P67" i="39283"/>
  <c r="M5" i="39283"/>
  <c r="P13" i="39283"/>
  <c r="S118" i="39280"/>
  <c r="S95" i="39280" s="1"/>
  <c r="S212" i="39280" s="1"/>
  <c r="R95" i="39280"/>
  <c r="R212" i="39280" s="1"/>
  <c r="G118" i="39280"/>
  <c r="G95" i="39280" s="1"/>
  <c r="G212" i="39280" s="1"/>
  <c r="F95" i="39280"/>
  <c r="F212" i="39280" s="1"/>
  <c r="K46" i="39286"/>
  <c r="K47" i="39286" s="1"/>
  <c r="K48" i="39286" s="1"/>
  <c r="N105" i="39283"/>
  <c r="P83" i="39283"/>
  <c r="N67" i="39283"/>
  <c r="M95" i="39280"/>
  <c r="S8" i="39279"/>
  <c r="U212" i="39280"/>
  <c r="U211" i="39280"/>
  <c r="P8" i="39279"/>
  <c r="P5" i="39279"/>
  <c r="M212" i="39280"/>
  <c r="G209" i="39279"/>
  <c r="P209" i="39279" s="1"/>
  <c r="K5" i="39258" l="1"/>
  <c r="I66" i="39258"/>
  <c r="I67" i="39258" s="1"/>
  <c r="I68" i="39258" s="1"/>
  <c r="F127" i="39287"/>
  <c r="F128" i="39287" s="1"/>
  <c r="F129" i="39287" s="1"/>
  <c r="Q93" i="39279"/>
  <c r="D93" i="39279"/>
  <c r="G219" i="39279"/>
  <c r="G220" i="39279" s="1"/>
  <c r="G221" i="39279" s="1"/>
  <c r="M16" i="39258"/>
  <c r="N16" i="39258" s="1"/>
  <c r="O16" i="39258" s="1"/>
  <c r="G55" i="39258"/>
  <c r="V211" i="39280"/>
  <c r="U192" i="39280"/>
  <c r="V192" i="39280" s="1"/>
  <c r="P5" i="39283"/>
  <c r="L174" i="39283"/>
  <c r="O174" i="39283" s="1"/>
  <c r="O5" i="39283"/>
  <c r="P105" i="39283"/>
  <c r="M82" i="39283"/>
  <c r="P82" i="39283" s="1"/>
  <c r="G39" i="39286"/>
  <c r="G46" i="39286" s="1"/>
  <c r="G47" i="39286" s="1"/>
  <c r="G48" i="39286" s="1"/>
  <c r="J174" i="39283"/>
  <c r="G66" i="39258" l="1"/>
  <c r="G67" i="39258" s="1"/>
  <c r="G68" i="39258" s="1"/>
  <c r="K55" i="39258"/>
  <c r="M174" i="39283"/>
  <c r="P174" i="39283" s="1"/>
  <c r="S93" i="39279"/>
  <c r="D219" i="39279"/>
  <c r="D220" i="39279" s="1"/>
  <c r="D221" i="39279" s="1"/>
  <c r="M54" i="39258"/>
  <c r="N54" i="39258" s="1"/>
  <c r="O54" i="39258" s="1"/>
</calcChain>
</file>

<file path=xl/sharedStrings.xml><?xml version="1.0" encoding="utf-8"?>
<sst xmlns="http://schemas.openxmlformats.org/spreadsheetml/2006/main" count="4525" uniqueCount="913">
  <si>
    <t>Especialidad</t>
  </si>
  <si>
    <t>Nivel</t>
  </si>
  <si>
    <t>Maestría</t>
  </si>
  <si>
    <t>Doctorado</t>
  </si>
  <si>
    <t>Total</t>
  </si>
  <si>
    <t xml:space="preserve"> </t>
  </si>
  <si>
    <t>Fuente: Secretaría de Docencia, UAEM.</t>
  </si>
  <si>
    <t>Secretaría de Investigación y Estudios Avanzados, UAEM.</t>
  </si>
  <si>
    <t>Secretaría de Planeación y Desarrollo Institucional, UAEM.</t>
  </si>
  <si>
    <t>Doctorado en Ciencias del Agua</t>
  </si>
  <si>
    <t>Doctorado en Humanidades</t>
  </si>
  <si>
    <t>Doctorado en Urbanismo</t>
  </si>
  <si>
    <t>Doctorado en Estudios Turísticos</t>
  </si>
  <si>
    <t>Doctorado en Estudios Jurídicos</t>
  </si>
  <si>
    <t>Doctorado en Ciencias Sociales</t>
  </si>
  <si>
    <t>Doctorado en Ciencias Económico-Administrativas</t>
  </si>
  <si>
    <t>Doctorado en Ciencias Químicas</t>
  </si>
  <si>
    <t>Doctorado en Ciencias Ambientales</t>
  </si>
  <si>
    <t>Doctorado en Ciencias</t>
  </si>
  <si>
    <t>Doctorado en Ciencia de Materiales</t>
  </si>
  <si>
    <t>Doctorado en Ciencias de la Salud</t>
  </si>
  <si>
    <t>Ciencias de la Salud</t>
  </si>
  <si>
    <t>Doctorado en Ciencias Agropecuarias y Recursos Naturales</t>
  </si>
  <si>
    <t>Doctorado en Diseño</t>
  </si>
  <si>
    <t>Maestría en Ciencias del Agua</t>
  </si>
  <si>
    <t>Maestría en Ciencias de la Computación</t>
  </si>
  <si>
    <t xml:space="preserve">Maestría en Orientación Educativa </t>
  </si>
  <si>
    <t>Maestría en Psicología</t>
  </si>
  <si>
    <t>Maestría en Práctica Docente</t>
  </si>
  <si>
    <t>Maestría en Lingüística Aplicada</t>
  </si>
  <si>
    <t>Maestría en Humanidades</t>
  </si>
  <si>
    <t>Maestría en Educación</t>
  </si>
  <si>
    <t xml:space="preserve">Maestría en Sociología de la Salud </t>
  </si>
  <si>
    <t>Maestría en Procesos Jurídicos</t>
  </si>
  <si>
    <t>Maestría en Gobierno y Asuntos Públicos</t>
  </si>
  <si>
    <t>Maestría en Estudios Turísticos</t>
  </si>
  <si>
    <t>Maestría en Estudios para la Paz y el Desarrollo</t>
  </si>
  <si>
    <t>Maestría en Estudios Jurídicos</t>
  </si>
  <si>
    <t>Maestría en Economía Aplicada</t>
  </si>
  <si>
    <t>Maestría en Derecho</t>
  </si>
  <si>
    <t>Maestría en Antropología y Estudios de la Cultura</t>
  </si>
  <si>
    <t>Maestría en Alta Dirección en Sistemas de Información</t>
  </si>
  <si>
    <t>Maestría en Administración Pública y Gobierno</t>
  </si>
  <si>
    <t>Maestría en Ciencias Químicas</t>
  </si>
  <si>
    <t>Maestría en Ciencias Ambientales</t>
  </si>
  <si>
    <t>Maestría en Ciencias</t>
  </si>
  <si>
    <t>Maestría en Ciencia de Materiales</t>
  </si>
  <si>
    <t>Maestría en Calidad Ambiental</t>
  </si>
  <si>
    <t>Maestría en Análisis Espacial y Geoinformática</t>
  </si>
  <si>
    <t xml:space="preserve">Maestría en Enfermería </t>
  </si>
  <si>
    <t>Maestría en Ciencias Odontológicas</t>
  </si>
  <si>
    <t>Maestría en Ciencias de la Salud</t>
  </si>
  <si>
    <t>Maestría en Ciencias con Especialidad en Física Médica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</si>
  <si>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</si>
  <si>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</si>
  <si>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</si>
  <si>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</si>
  <si>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Intervención Clínica Psicoanalítica</t>
  </si>
  <si>
    <t>Especialidad en Procedimientos Jurídico-Electorales</t>
  </si>
  <si>
    <t>Especialidad en Género, Violencia y Políticas Públicas</t>
  </si>
  <si>
    <t>Especialidad en Derecho Legislativo</t>
  </si>
  <si>
    <t>Especialidad en Derecho de Amparo, Penal o Procesal</t>
  </si>
  <si>
    <t xml:space="preserve">Especialidad en Derecho Civil </t>
  </si>
  <si>
    <t>Especialidad en Administración de Empresas Turísticas</t>
  </si>
  <si>
    <t>Especialidad en Cartografía Automatizada, Teledetección y Sistemas de Información Geográfica</t>
  </si>
  <si>
    <t>Especialización en Ortopedia</t>
  </si>
  <si>
    <t>Especialización en Geriatría</t>
  </si>
  <si>
    <t>Especialización en Anestesiología</t>
  </si>
  <si>
    <t>Especialidad en Urología</t>
  </si>
  <si>
    <t>Especialidad en Salud Pública</t>
  </si>
  <si>
    <t>Especialidad en Radiooncología</t>
  </si>
  <si>
    <t>Especialidad en Pediatría</t>
  </si>
  <si>
    <t>Especialidad en Otorrinolaringología</t>
  </si>
  <si>
    <t>Especialidad en Ortodoncia</t>
  </si>
  <si>
    <t>Especialidad en Oncología Médica</t>
  </si>
  <si>
    <t>Especialidad en Odontopediatría</t>
  </si>
  <si>
    <t xml:space="preserve">Especialidad en Neurocirugía </t>
  </si>
  <si>
    <t>Especialidad en Neonatología</t>
  </si>
  <si>
    <t>Especialidad en Medicina Legal</t>
  </si>
  <si>
    <t>Especialidad en Medicina Interna</t>
  </si>
  <si>
    <t>Especialidad en Medicina Familiar</t>
  </si>
  <si>
    <t>Especialidad en Medicina del Enfermo en Estado Crítico</t>
  </si>
  <si>
    <t>Especialidad en Medicina de Urgencias</t>
  </si>
  <si>
    <t>Especialidad en Medicina de Rehabilitación</t>
  </si>
  <si>
    <t>Especialidad en Medicina de la Actividad Física y el Deporte</t>
  </si>
  <si>
    <t>Especialidad en Medicina Crítica en Obstetricia</t>
  </si>
  <si>
    <t>Especialidad en Ginecología y Obstetricia</t>
  </si>
  <si>
    <t>Especialidad en Gerontología</t>
  </si>
  <si>
    <t>Especialidad en Gastroenterología</t>
  </si>
  <si>
    <t>Especialidad en Endodoncia</t>
  </si>
  <si>
    <t>Especialidad en Cirugía Plástica y Reconstructiva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</si>
  <si>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</si>
  <si>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</si>
  <si>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</si>
  <si>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</si>
  <si>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Cardiología</t>
  </si>
  <si>
    <t>Especialidad en Floricultura</t>
  </si>
  <si>
    <t>Especialidad en Valuación de Bienes Inmuebles</t>
  </si>
  <si>
    <t xml:space="preserve"> Secretaría de Planeación y Desarrollo Institucional, UAEM.</t>
  </si>
  <si>
    <t>Fuente: Secretaría de Investigación y Estudios Avanzados, UAEM.</t>
  </si>
  <si>
    <t>PNPC: Programa Nacional de Posgrados de Calidad.</t>
  </si>
  <si>
    <t>** Sólo la opción terminal Corporativas está acreditada.</t>
  </si>
  <si>
    <t>* Sólo la opción terminal Recursos Humanos está acreditada.</t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</si>
  <si>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Sede Centro Médico "Lic. Adolfo López Mateos" acreditada en el PNPC.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</si>
  <si>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Sede Centro Oncológico Estatal ISSEMYM acreditada en PNPC.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</si>
  <si>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Sede Centro Médico ISSEMYM acreditada en PNPC 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</si>
  <si>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PE de posgrado a distancia.</t>
    </r>
  </si>
  <si>
    <t>No</t>
  </si>
  <si>
    <r>
      <t xml:space="preserve">Maestría en Práctica Educativa del Nivel Medio Superior </t>
    </r>
    <r>
      <rPr>
        <vertAlign val="superscript"/>
        <sz val="9"/>
        <rFont val="Arial"/>
        <family val="2"/>
      </rPr>
      <t>1</t>
    </r>
  </si>
  <si>
    <t>Dirección de Educación Continua y a Distancia</t>
  </si>
  <si>
    <t>Sí</t>
  </si>
  <si>
    <t>Dirección de Estudios de Nivel Medio Superior</t>
  </si>
  <si>
    <t xml:space="preserve">Otras entidades académicas </t>
  </si>
  <si>
    <t>Centro Interamericano de Recursos del Agua</t>
  </si>
  <si>
    <t>Centro de Investigación en Ciencias Sociales y Humanidades</t>
  </si>
  <si>
    <t>Centro de Investigación en Ciencias Médicas</t>
  </si>
  <si>
    <t>Maestría en Estudios Sustentables Regionales y Metropolitanos</t>
  </si>
  <si>
    <t xml:space="preserve">Instituto de Estudios sobre la Universidad </t>
  </si>
  <si>
    <t>Instituto de Ciencias Agropecuarias y Rurales</t>
  </si>
  <si>
    <t>Instituto y centro de investigación</t>
  </si>
  <si>
    <t>Tianguistenco</t>
  </si>
  <si>
    <t>Nezahualcóyotl</t>
  </si>
  <si>
    <t>Unidad académica profesional</t>
  </si>
  <si>
    <t>Zumpango</t>
  </si>
  <si>
    <t>Maestría en Sociología de la Salud</t>
  </si>
  <si>
    <t>Maestría en Administración</t>
  </si>
  <si>
    <t>Maestría en Enfermería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</si>
  <si>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</si>
  <si>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</si>
  <si>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</si>
  <si>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</si>
  <si>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</si>
  <si>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</si>
  <si>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</si>
  <si>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r>
      <t>Maestría en Sociología de la Salud</t>
    </r>
    <r>
      <rPr>
        <vertAlign val="superscript"/>
        <sz val="9"/>
        <rFont val="Arial"/>
        <family val="2"/>
      </rPr>
      <t xml:space="preserve"> </t>
    </r>
  </si>
  <si>
    <t>Amecameca</t>
  </si>
  <si>
    <t>Centro universitario UAEM</t>
  </si>
  <si>
    <r>
      <t>Maestría en Docencia del Turismo</t>
    </r>
    <r>
      <rPr>
        <vertAlign val="superscript"/>
        <sz val="9"/>
        <rFont val="Arial"/>
        <family val="2"/>
      </rPr>
      <t>1</t>
    </r>
  </si>
  <si>
    <t>Turismo y Gastronomía</t>
  </si>
  <si>
    <t>Química</t>
  </si>
  <si>
    <t>Maestría en Estudios de la Ciudad</t>
  </si>
  <si>
    <t>Planeación Urbana y Regional</t>
  </si>
  <si>
    <t xml:space="preserve">SÍ </t>
  </si>
  <si>
    <t>Odontología</t>
  </si>
  <si>
    <t>Especialidad en Producción Ovina</t>
  </si>
  <si>
    <t>Especialidad en Medicina y Cirugía en Perros y Gatos</t>
  </si>
  <si>
    <t>Medicina Veterinaria y Zootecnia</t>
  </si>
  <si>
    <r>
      <t xml:space="preserve">Especialidad en Radiooncología </t>
    </r>
    <r>
      <rPr>
        <vertAlign val="superscript"/>
        <sz val="9"/>
        <rFont val="Arial"/>
        <family val="2"/>
      </rPr>
      <t>3</t>
    </r>
  </si>
  <si>
    <r>
      <t xml:space="preserve">Especialidad en Oncología Médica </t>
    </r>
    <r>
      <rPr>
        <vertAlign val="superscript"/>
        <sz val="9"/>
        <rFont val="Arial"/>
        <family val="2"/>
      </rPr>
      <t xml:space="preserve">3 </t>
    </r>
  </si>
  <si>
    <r>
      <t>Especialidad en Neurocirugía</t>
    </r>
    <r>
      <rPr>
        <vertAlign val="superscript"/>
        <sz val="9"/>
        <rFont val="Arial"/>
        <family val="2"/>
      </rPr>
      <t xml:space="preserve"> </t>
    </r>
  </si>
  <si>
    <t xml:space="preserve">Especialidad en Medicina Familiar </t>
  </si>
  <si>
    <r>
      <t xml:space="preserve">Especialidad en Medicina del Enfermo en Estado Crítico </t>
    </r>
    <r>
      <rPr>
        <vertAlign val="superscript"/>
        <sz val="9"/>
        <rFont val="Arial"/>
        <family val="2"/>
      </rPr>
      <t>4</t>
    </r>
  </si>
  <si>
    <t>Especialidad en Imagenología Diagnóstica y Terapéutica</t>
  </si>
  <si>
    <r>
      <t xml:space="preserve">Especialidad en Cirugía Plástica y Reconstructiva </t>
    </r>
    <r>
      <rPr>
        <vertAlign val="superscript"/>
        <sz val="9"/>
        <rFont val="Arial"/>
        <family val="2"/>
      </rPr>
      <t>2</t>
    </r>
  </si>
  <si>
    <r>
      <t xml:space="preserve">Especialidad en Cirugía Oncológica </t>
    </r>
    <r>
      <rPr>
        <vertAlign val="superscript"/>
        <sz val="9"/>
        <rFont val="Arial"/>
        <family val="2"/>
      </rPr>
      <t xml:space="preserve">3 </t>
    </r>
  </si>
  <si>
    <r>
      <t xml:space="preserve">Especialidad en Cardiología </t>
    </r>
    <r>
      <rPr>
        <vertAlign val="superscript"/>
        <sz val="9"/>
        <rFont val="Arial"/>
        <family val="2"/>
      </rPr>
      <t>2</t>
    </r>
  </si>
  <si>
    <t>Medicina</t>
  </si>
  <si>
    <r>
      <t xml:space="preserve">Maestría en Enseñanza del Inglés </t>
    </r>
    <r>
      <rPr>
        <vertAlign val="superscript"/>
        <sz val="9"/>
        <rFont val="Arial"/>
        <family val="2"/>
      </rPr>
      <t>1</t>
    </r>
  </si>
  <si>
    <t>Lenguas</t>
  </si>
  <si>
    <t>Maestría en Ciencias de la Ingeniería</t>
  </si>
  <si>
    <t>Ingeniería</t>
  </si>
  <si>
    <t>Humanidades</t>
  </si>
  <si>
    <t>Geografía</t>
  </si>
  <si>
    <t>Especialidad de Enfermería en Salud Familiar</t>
  </si>
  <si>
    <t>Enfermería y Obstetricia</t>
  </si>
  <si>
    <t>Economía</t>
  </si>
  <si>
    <r>
      <t xml:space="preserve">Maestría en Derecho Parlamentario </t>
    </r>
    <r>
      <rPr>
        <vertAlign val="superscript"/>
        <sz val="9"/>
        <rFont val="Arial"/>
        <family val="2"/>
      </rPr>
      <t>1</t>
    </r>
  </si>
  <si>
    <t xml:space="preserve">Maestría en Derecho </t>
  </si>
  <si>
    <t xml:space="preserve">No </t>
  </si>
  <si>
    <t>Derecho</t>
  </si>
  <si>
    <t>Maestría en Finanzas**</t>
  </si>
  <si>
    <t>Maestría en Administración*</t>
  </si>
  <si>
    <t>Contaduría y Administración</t>
  </si>
  <si>
    <t>Ciencias Políticas y Sociales</t>
  </si>
  <si>
    <t>Ciencias de la Conducta</t>
  </si>
  <si>
    <t>Ciencias Agrícolas</t>
  </si>
  <si>
    <t xml:space="preserve">Maestría en Ciencias </t>
  </si>
  <si>
    <t>Ciencias</t>
  </si>
  <si>
    <t>Artes</t>
  </si>
  <si>
    <t>Arquitectura y Diseño</t>
  </si>
  <si>
    <t>Antropología</t>
  </si>
  <si>
    <t>Facultad</t>
  </si>
  <si>
    <t>Cantidad</t>
  </si>
  <si>
    <t>PNPC</t>
  </si>
  <si>
    <t>Programa educativo</t>
  </si>
  <si>
    <t xml:space="preserve">Entidad académica </t>
  </si>
  <si>
    <t>Oferta educativa de los estudios avanzados 2013</t>
  </si>
  <si>
    <t>Nota: fechas de vencimiento ajustadas por Conacyt.</t>
  </si>
  <si>
    <t>SV: sin vencimiento.</t>
  </si>
  <si>
    <t>CIFRHS: Comisión Interinstitucional para la Formación de Recursos Humanos para la Salud.</t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</si>
  <si>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Sede Centro Médico "Lic. Adolfo López Mateos" en PNPC.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</si>
  <si>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Sede Centro Oncológico Estatal ISSEMYM en PNPC.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</si>
  <si>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Sede Centro Médico ISSEMYM en PNPC.</t>
    </r>
  </si>
  <si>
    <t xml:space="preserve">Total </t>
  </si>
  <si>
    <t xml:space="preserve"> CIFRHS</t>
  </si>
  <si>
    <t>Urología</t>
  </si>
  <si>
    <t>Radiooncología</t>
  </si>
  <si>
    <t>Pediatría</t>
  </si>
  <si>
    <t>Otorrinolaringología</t>
  </si>
  <si>
    <t>Ortopedia</t>
  </si>
  <si>
    <t>Oncología Médica</t>
  </si>
  <si>
    <t>Neurocirugía</t>
  </si>
  <si>
    <t>Neonatología</t>
  </si>
  <si>
    <t>Medicina Interna</t>
  </si>
  <si>
    <t>Medicina Familiar</t>
  </si>
  <si>
    <t>Medicina del Enfermo en Estado Crítico</t>
  </si>
  <si>
    <t>Medicina de Urgencias</t>
  </si>
  <si>
    <t>Medicina de Rehabilitación</t>
  </si>
  <si>
    <t>Medicina Crítica en Obstetricia</t>
  </si>
  <si>
    <t xml:space="preserve">Imagenología Diagnóstica y Terapéutica </t>
  </si>
  <si>
    <t>Ginecología y Obstetricia</t>
  </si>
  <si>
    <t>Geriatría</t>
  </si>
  <si>
    <t>Gastroenterología</t>
  </si>
  <si>
    <t>Cirugía Plástica y Reconstructiva</t>
  </si>
  <si>
    <t>Cirugía Pediátrica</t>
  </si>
  <si>
    <t>Cirugía Oncológica</t>
  </si>
  <si>
    <t>Cirugía Maxilofacial</t>
  </si>
  <si>
    <t>Cirugía General</t>
  </si>
  <si>
    <t xml:space="preserve">Cardiología </t>
  </si>
  <si>
    <t>SV</t>
  </si>
  <si>
    <t xml:space="preserve">Único </t>
  </si>
  <si>
    <t>Anestesiología</t>
  </si>
  <si>
    <t xml:space="preserve">Especialidad </t>
  </si>
  <si>
    <t>CIFRHS</t>
  </si>
  <si>
    <t xml:space="preserve">SEP-CONACYT </t>
  </si>
  <si>
    <t>Reciente creación</t>
  </si>
  <si>
    <t>Urbanismo</t>
  </si>
  <si>
    <t>Consolidado</t>
  </si>
  <si>
    <t>Estudios Jurídicos</t>
  </si>
  <si>
    <t>Diseño</t>
  </si>
  <si>
    <t>En desarrollo</t>
  </si>
  <si>
    <t>Ciencias Sociales</t>
  </si>
  <si>
    <t>Ciencias Químicas</t>
  </si>
  <si>
    <t>Ciencias Económico-Administrativas</t>
  </si>
  <si>
    <t>Ciencias del Agua</t>
  </si>
  <si>
    <t>Ciencias Ambientales</t>
  </si>
  <si>
    <t>Ciencias Agropecuarias y Recursos Naturales</t>
  </si>
  <si>
    <t>Ciencia de Materiales</t>
  </si>
  <si>
    <t xml:space="preserve">Doctorado </t>
  </si>
  <si>
    <t>Psicología</t>
  </si>
  <si>
    <t>Práctica Docente</t>
  </si>
  <si>
    <t>Lingüística Aplicada</t>
  </si>
  <si>
    <t>Finanzas (Corporativas)</t>
  </si>
  <si>
    <t>Estudios Visuales</t>
  </si>
  <si>
    <t>Estudios Turísticos</t>
  </si>
  <si>
    <t>Estudios Sustentables Regionales y Metropolitanos</t>
  </si>
  <si>
    <t>Estudios para la Paz y el Desarrollo</t>
  </si>
  <si>
    <t>Estudios de la Ciudad</t>
  </si>
  <si>
    <t>Economía Aplicada</t>
  </si>
  <si>
    <t>Ciencias Odontológicas</t>
  </si>
  <si>
    <t>Ciencias de la Ingeniería</t>
  </si>
  <si>
    <t>Ciencias de la Computación</t>
  </si>
  <si>
    <t xml:space="preserve">Ciencias </t>
  </si>
  <si>
    <t>Análisis Espacial y Geoinformática</t>
  </si>
  <si>
    <t>Agroindustria Rural, Desarrollo Territorial y Turismo Agroalimentario</t>
  </si>
  <si>
    <t>Administración Pública y Gobierno</t>
  </si>
  <si>
    <t>Administración (Recursos Humanos)</t>
  </si>
  <si>
    <t xml:space="preserve">Maestría </t>
  </si>
  <si>
    <t xml:space="preserve">Consolidado </t>
  </si>
  <si>
    <t>Valuación de Bienes Inmuebles</t>
  </si>
  <si>
    <t>SEP-CONACYT CIFRHS</t>
  </si>
  <si>
    <t xml:space="preserve">Radiooncología </t>
  </si>
  <si>
    <t>Producción Ovina</t>
  </si>
  <si>
    <t>Ortodoncia</t>
  </si>
  <si>
    <r>
      <t xml:space="preserve">Oncología Médica </t>
    </r>
    <r>
      <rPr>
        <vertAlign val="superscript"/>
        <sz val="9"/>
        <rFont val="Arial"/>
        <family val="2"/>
      </rPr>
      <t>2</t>
    </r>
  </si>
  <si>
    <t>Odontopediatría</t>
  </si>
  <si>
    <t>Medicina y Cirugía en Perros y Gatos</t>
  </si>
  <si>
    <r>
      <t xml:space="preserve">Medicina del Enfermo en Estado Crítico </t>
    </r>
    <r>
      <rPr>
        <vertAlign val="superscript"/>
        <sz val="9"/>
        <rFont val="Arial"/>
        <family val="2"/>
      </rPr>
      <t>3</t>
    </r>
  </si>
  <si>
    <t xml:space="preserve">Género Violencia y Políticas Públicas </t>
  </si>
  <si>
    <t>Floricultura</t>
  </si>
  <si>
    <t>SEP-CONACYT</t>
  </si>
  <si>
    <t>Enfermería en Salud Familiar</t>
  </si>
  <si>
    <t>Endodoncia</t>
  </si>
  <si>
    <r>
      <t xml:space="preserve">Cirugía Plástica y Reconstructiva </t>
    </r>
    <r>
      <rPr>
        <vertAlign val="superscript"/>
        <sz val="9"/>
        <rFont val="Arial"/>
        <family val="2"/>
      </rPr>
      <t>1</t>
    </r>
  </si>
  <si>
    <r>
      <t xml:space="preserve">Cirugía Oncológica </t>
    </r>
    <r>
      <rPr>
        <vertAlign val="superscript"/>
        <sz val="9"/>
        <rFont val="Arial"/>
        <family val="2"/>
      </rPr>
      <t xml:space="preserve">2 </t>
    </r>
  </si>
  <si>
    <t>Cartografía Automatizada, Teledetección y Sistemas de Información Geográfica</t>
  </si>
  <si>
    <r>
      <t xml:space="preserve">Cardiología </t>
    </r>
    <r>
      <rPr>
        <vertAlign val="superscript"/>
        <sz val="9"/>
        <rFont val="Arial"/>
        <family val="2"/>
      </rPr>
      <t>1</t>
    </r>
  </si>
  <si>
    <t>Administración de Empresas Turísticas</t>
  </si>
  <si>
    <t xml:space="preserve">Instancia Acreditadora </t>
  </si>
  <si>
    <t>Año de vencimiento</t>
  </si>
  <si>
    <t xml:space="preserve">Nivel </t>
  </si>
  <si>
    <t>Concepto</t>
  </si>
  <si>
    <t>Programas académicos de estudios avanzados reconocidos por su calidad 2013</t>
  </si>
  <si>
    <t>Instituto Mexicano del Seguro Social</t>
  </si>
  <si>
    <t>Instituto de Salud del Estado de México</t>
  </si>
  <si>
    <t>Facultad de Medicina</t>
  </si>
  <si>
    <t xml:space="preserve">Especialidad en Oncología Médica </t>
  </si>
  <si>
    <t xml:space="preserve">Especialidad en Cirugía Oncológica </t>
  </si>
  <si>
    <t>Facultad de Medicina 
Instituto de Seguridad Social del Estado de México y Municipios</t>
  </si>
  <si>
    <t xml:space="preserve">Especialidad en Cardiología </t>
  </si>
  <si>
    <t>Facultad de Medicina
Centro de Rehabilitación y Educación Especial</t>
  </si>
  <si>
    <t xml:space="preserve">Especialidad en Geriatría </t>
  </si>
  <si>
    <t xml:space="preserve">Facultad de Medicina 
Instituto de Salud del Estado de México </t>
  </si>
  <si>
    <t xml:space="preserve">Especialidad en Cirugía Pediátrica </t>
  </si>
  <si>
    <t>Especialización en Neonatología</t>
  </si>
  <si>
    <t xml:space="preserve">Especialidad en Medicina de Urgencias </t>
  </si>
  <si>
    <t xml:space="preserve">Especialidad en Medicina Crítica en Obstetricia </t>
  </si>
  <si>
    <t xml:space="preserve">Especialidad en Imagenología Diagnóstica y Terapéutica </t>
  </si>
  <si>
    <t>Facultad de Medicina 
Instituto de Salud del Estado de México
Instituto de Seguridad Social del Estado de México y Municipios</t>
  </si>
  <si>
    <t>Interinstitucional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</si>
  <si>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</si>
  <si>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</si>
  <si>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</si>
  <si>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</si>
  <si>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</si>
  <si>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</si>
  <si>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</si>
  <si>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</si>
  <si>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</si>
  <si>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</si>
  <si>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</si>
  <si>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</si>
  <si>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</si>
  <si>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</si>
  <si>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</si>
  <si>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</si>
  <si>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</si>
  <si>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</si>
  <si>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</si>
  <si>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Unidad Académica Profesional Nezahualcóyotl</t>
  </si>
  <si>
    <t>Centro Universitario UAEM Valle de Chalco</t>
  </si>
  <si>
    <t>Centro Universitario UAEM Texcoco</t>
  </si>
  <si>
    <t>Centro Universitario UAEM Atlacomulco</t>
  </si>
  <si>
    <t>Maestría en Práctica Educativa del Nivel Medio Superior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</si>
  <si>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</si>
  <si>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</si>
  <si>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</si>
  <si>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</si>
  <si>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Intrainstitucional</t>
  </si>
  <si>
    <t>Programas educativos de estudios avanzados</t>
  </si>
  <si>
    <t>Programas educativos de estudios avanzados intrainstitucionales e interinstitucionales 2013</t>
  </si>
  <si>
    <t>Scopus</t>
  </si>
  <si>
    <t>Reaxys</t>
  </si>
  <si>
    <t>Ilimitada</t>
  </si>
  <si>
    <t>Embase</t>
  </si>
  <si>
    <t>Elsevier</t>
  </si>
  <si>
    <t>Cobertura</t>
  </si>
  <si>
    <t>Adquisición</t>
  </si>
  <si>
    <t>Base de datos</t>
  </si>
  <si>
    <t>Acervo electrónico 2013</t>
  </si>
  <si>
    <t>Secretaría de Planeación y Desarrollo Institucional</t>
  </si>
  <si>
    <t>Secretaría de Extensión y Vinculación</t>
  </si>
  <si>
    <t>Secretaría de Docencia</t>
  </si>
  <si>
    <t>Dependencia de Administración Central</t>
  </si>
  <si>
    <t>Instituto de Estudios sobre la Universidad</t>
  </si>
  <si>
    <t>Cuautitlán Izcalli</t>
  </si>
  <si>
    <t>Huehuetoca</t>
  </si>
  <si>
    <t>Chimalhuacán</t>
  </si>
  <si>
    <t>Valle de Teotihuacán</t>
  </si>
  <si>
    <t>Extensión Académica Tejupilco</t>
  </si>
  <si>
    <t>Sor Juana Inés de la Cruz</t>
  </si>
  <si>
    <t>Lic. Adolfo López Mateos</t>
  </si>
  <si>
    <t>Ignacio Ramírez Calzada</t>
  </si>
  <si>
    <t>Dr. Pablo González Casanova</t>
  </si>
  <si>
    <t>Dr. Ángel Ma. Garibay Kintana</t>
  </si>
  <si>
    <t>Cuauhtémoc</t>
  </si>
  <si>
    <t>Plantel de la Escuela Preparatoria</t>
  </si>
  <si>
    <t xml:space="preserve">Cubículos total </t>
  </si>
  <si>
    <t xml:space="preserve">Cubículos para PTC </t>
  </si>
  <si>
    <t xml:space="preserve">Cafeterías </t>
  </si>
  <si>
    <t xml:space="preserve">Canchas </t>
  </si>
  <si>
    <t xml:space="preserve">Auditorios </t>
  </si>
  <si>
    <t xml:space="preserve">Salas de cómputo </t>
  </si>
  <si>
    <t xml:space="preserve">Talleres </t>
  </si>
  <si>
    <t xml:space="preserve">Laboratorios </t>
  </si>
  <si>
    <t>Aulas digitales</t>
  </si>
  <si>
    <t xml:space="preserve">Aulas </t>
  </si>
  <si>
    <t>Espacio universitario</t>
  </si>
  <si>
    <t>Programa Institucional de Tutoría Académica 2013</t>
  </si>
  <si>
    <t>Espacio académico</t>
  </si>
  <si>
    <t>Tutores adscritos al espacio académico</t>
  </si>
  <si>
    <t>Alumnos que reciben tutoría</t>
  </si>
  <si>
    <t>Matrícula bachillerato y estudios profesionales</t>
  </si>
  <si>
    <t>Porcentaje de alumnos en tutoría</t>
  </si>
  <si>
    <t>Alumnos en el Proinsta por tutor</t>
  </si>
  <si>
    <t>Tiempo completo (TC)</t>
  </si>
  <si>
    <t>Medio tiempo (MT)</t>
  </si>
  <si>
    <t>Asignatura</t>
  </si>
  <si>
    <t>Técnico académico TC</t>
  </si>
  <si>
    <t>Técnico académico MT</t>
  </si>
  <si>
    <t>Total / Promedio</t>
  </si>
  <si>
    <t>Acervo bibliográfico 2013</t>
  </si>
  <si>
    <t>Nombre de la biblioteca o centro de investigación</t>
  </si>
  <si>
    <t>Títulos</t>
  </si>
  <si>
    <t>Volúmenes</t>
  </si>
  <si>
    <t>Matrícula</t>
  </si>
  <si>
    <t>Volúmenes por alumno</t>
  </si>
  <si>
    <t>Profra. Cristina Ocadiz de Peñaloza</t>
  </si>
  <si>
    <t>Prof. Adrián Ortega Monroy</t>
  </si>
  <si>
    <t>Dr. Rafael López Castañares</t>
  </si>
  <si>
    <t>Dr. Jorge Jiménez Cantú</t>
  </si>
  <si>
    <t>José María Luis Mora</t>
  </si>
  <si>
    <t>Bachillerato a distancia</t>
  </si>
  <si>
    <t>Dr. Rodolfo Stavenhagen González</t>
  </si>
  <si>
    <t>Arq. Manuel Barbabosa López</t>
  </si>
  <si>
    <t>Lic. Juan Maccise Maccise</t>
  </si>
  <si>
    <t>Profr. Santiago Velasco Ruiz</t>
  </si>
  <si>
    <t>L.A.E. Jorge Guadarrama López (Los Uribe)</t>
  </si>
  <si>
    <t>Lic. César Camacho Quiroz</t>
  </si>
  <si>
    <t>Centro de Investigación en Ciencias Jurídicas, Justicia Penal y Seguridad Pública</t>
  </si>
  <si>
    <t>Alaide Foppa</t>
  </si>
  <si>
    <t>Enf. Delfina Urbina Corona</t>
  </si>
  <si>
    <t>Dr. Jorge A. Vivó Escoto</t>
  </si>
  <si>
    <t>Ignacio Manuel Altamirano</t>
  </si>
  <si>
    <t>Departamento de Investigación en Filología</t>
  </si>
  <si>
    <t>Ing. Carlos González Flores</t>
  </si>
  <si>
    <t>M.A.P. Eugenio Núñez Ang</t>
  </si>
  <si>
    <t>Dr. Jesús Montiel Navas</t>
  </si>
  <si>
    <t xml:space="preserve">Centro de Investigación y Estudios Avanzados en Odontología </t>
  </si>
  <si>
    <t>Luis Unikel</t>
  </si>
  <si>
    <t>Dr. Daniel F. Rubín de la Borbolla</t>
  </si>
  <si>
    <t>Gastronomía</t>
  </si>
  <si>
    <t>Medicina y Química</t>
  </si>
  <si>
    <t>Biblioteca de Área "Dr. Rafael López Castañares"</t>
  </si>
  <si>
    <t>Ciencias, Ciencias Agrícolas y Medicina Veterinaria y Zootecnia</t>
  </si>
  <si>
    <t>Biblioteca de Área "El Cerrillo"</t>
  </si>
  <si>
    <t xml:space="preserve">Centro de Investigación y Estudios Avanzados en Fitomejoramiento </t>
  </si>
  <si>
    <t>Lic. Isidro Fabela Alfaro</t>
  </si>
  <si>
    <t>Dr. en Q. Rafael López Castañares</t>
  </si>
  <si>
    <t>Justo Sierra</t>
  </si>
  <si>
    <t>Dr. Juan María Parent Jacquemin</t>
  </si>
  <si>
    <t>Aurelio J. Venegas</t>
  </si>
  <si>
    <t>Centro de Investigación y Estudios Avanzados de la Población</t>
  </si>
  <si>
    <t>Centro de Documentación e Información Demográfica</t>
  </si>
  <si>
    <t>Biblioteca Central</t>
  </si>
  <si>
    <t>Dr. Juan Josafat Pichardo Cruz</t>
  </si>
  <si>
    <t>Otros acervos y colecciones</t>
  </si>
  <si>
    <t>Centro Internacional de Lengua y Cultura</t>
  </si>
  <si>
    <t>Dr. Huey Williams</t>
  </si>
  <si>
    <t>Museo Universitario "Leopoldo Flores"</t>
  </si>
  <si>
    <t>Otras colecciones</t>
  </si>
  <si>
    <t>Nota: a nivel institucional no aplica la suma de los títulos correspondientes a las bibliotecas.</t>
  </si>
  <si>
    <t>PEP</t>
  </si>
  <si>
    <t>CU y UAP</t>
  </si>
  <si>
    <t>Otros</t>
  </si>
  <si>
    <t>Biblioteca Central "Dr. Juan Josafat Pichardo Cruz"***</t>
  </si>
  <si>
    <t>Medicina**</t>
  </si>
  <si>
    <t>Ciencias Agrícolas*</t>
  </si>
  <si>
    <t xml:space="preserve">Centros de autoacceso </t>
  </si>
  <si>
    <t>Fuentes: Secretaría de Docencia, UAEM.</t>
  </si>
  <si>
    <t>Redalyc: Red de Revistas Científicas de América Latina y el Caribe, España y Portugal.</t>
  </si>
  <si>
    <t>Truven Healt Analytics (Drugdex)</t>
  </si>
  <si>
    <t>WOS Back Files Web of Science</t>
  </si>
  <si>
    <t>Web of science</t>
  </si>
  <si>
    <t>Journal Citation</t>
  </si>
  <si>
    <t>Thomson Reuters</t>
  </si>
  <si>
    <t>Retrospectivos</t>
  </si>
  <si>
    <t>Protocols</t>
  </si>
  <si>
    <t>Link Journal</t>
  </si>
  <si>
    <t>Book</t>
  </si>
  <si>
    <t>Springer</t>
  </si>
  <si>
    <t>ProQuest Psychology Journals</t>
  </si>
  <si>
    <t xml:space="preserve">ProQuest Health Management </t>
  </si>
  <si>
    <t xml:space="preserve">ProQuest Health and Medical Complete </t>
  </si>
  <si>
    <t>ProQuest Dissertation and Theses</t>
  </si>
  <si>
    <t xml:space="preserve">Pharmaceutical News Index </t>
  </si>
  <si>
    <t>Nursing &amp; Allied Health Source</t>
  </si>
  <si>
    <t>MEDLINE® with Full Text</t>
  </si>
  <si>
    <t>ProQuest</t>
  </si>
  <si>
    <t>Science Direct</t>
  </si>
  <si>
    <t>Medic Latina</t>
  </si>
  <si>
    <t>Fuente Académica</t>
  </si>
  <si>
    <t>Dynamed</t>
  </si>
  <si>
    <t>Business Source Complete</t>
  </si>
  <si>
    <t>Academic Search Complete</t>
  </si>
  <si>
    <t>EBSCO</t>
  </si>
  <si>
    <t>Alexander Street Counseling</t>
  </si>
  <si>
    <t>Limitada por IP</t>
  </si>
  <si>
    <t>Gale Cenage Learning</t>
  </si>
  <si>
    <t>Informe Académico</t>
  </si>
  <si>
    <t>Global issues in context</t>
  </si>
  <si>
    <t>Academic One File Unique</t>
  </si>
  <si>
    <t>Cengage Learning</t>
  </si>
  <si>
    <t>Wiley</t>
  </si>
  <si>
    <t>vLex</t>
  </si>
  <si>
    <t>Taylor &amp; Francis</t>
  </si>
  <si>
    <t>Science</t>
  </si>
  <si>
    <t>Science Translational Medicine</t>
  </si>
  <si>
    <t>Permanente</t>
  </si>
  <si>
    <t>Redalyc</t>
  </si>
  <si>
    <t>Oxford University Press</t>
  </si>
  <si>
    <t>OECD iLibrary</t>
  </si>
  <si>
    <t>Nature</t>
  </si>
  <si>
    <t>Lipincott</t>
  </si>
  <si>
    <t>Knovel</t>
  </si>
  <si>
    <t>JAMA American Medical Association Journal</t>
  </si>
  <si>
    <t>Institute of Physics</t>
  </si>
  <si>
    <t>2007 Perpetuidad</t>
  </si>
  <si>
    <t>IGI Global</t>
  </si>
  <si>
    <t>IEEE/IET Electronic Library</t>
  </si>
  <si>
    <t>Hispanic American Periodicals Index on line</t>
  </si>
  <si>
    <t>Emerald</t>
  </si>
  <si>
    <t>Cambridge University Press</t>
  </si>
  <si>
    <t>Bio One</t>
  </si>
  <si>
    <t>Bepress (Berkeley Electronic Press)</t>
  </si>
  <si>
    <t>Asme</t>
  </si>
  <si>
    <t>Anual Reviews</t>
  </si>
  <si>
    <t>American Society For Microbiology</t>
  </si>
  <si>
    <t>American Physical Society</t>
  </si>
  <si>
    <t>American Mathematical Society</t>
  </si>
  <si>
    <t>American Institute of Physics</t>
  </si>
  <si>
    <t>American Chemical Society</t>
  </si>
  <si>
    <t>Acs Publications</t>
  </si>
  <si>
    <t>ACM digital library</t>
  </si>
  <si>
    <t>Acces Physiotherapy</t>
  </si>
  <si>
    <t>Acces Medicine</t>
  </si>
  <si>
    <t>Licenciado en Administración y Promoción de la Obra Urbana</t>
  </si>
  <si>
    <t>Licenciado en Diseño Gráfico</t>
  </si>
  <si>
    <t>Licenciado en Diseño Industrial</t>
  </si>
  <si>
    <t>Licenciado en Planeación Territorial</t>
  </si>
  <si>
    <t>Ingeniero Agrónomo en Floricultura</t>
  </si>
  <si>
    <t>Ingeniero Agrónomo en Producción</t>
  </si>
  <si>
    <t>Ingeniero Agrónomo Fitotecnista</t>
  </si>
  <si>
    <t>Ingeniero Agrónomo Industrial</t>
  </si>
  <si>
    <t>Ingeniero Agrónomo Zootecnista</t>
  </si>
  <si>
    <t>Médico Veterinario Zootecnista</t>
  </si>
  <si>
    <t>Técnico Superior Universitario en Arboricultura</t>
  </si>
  <si>
    <t>Cirujano Dentista</t>
  </si>
  <si>
    <t>Licenciado en Gerontología</t>
  </si>
  <si>
    <t>Licenciado en Nutrición</t>
  </si>
  <si>
    <t>Licenciado en Terapia Física</t>
  </si>
  <si>
    <t>Licenciado en Terapia Ocupacional</t>
  </si>
  <si>
    <t>Médico Cirujano</t>
  </si>
  <si>
    <t>Licenciado en Biología</t>
  </si>
  <si>
    <t>Licenciado en Ciencias Ambientales</t>
  </si>
  <si>
    <t>Licenciado en Física</t>
  </si>
  <si>
    <t>Licenciado en Geografía</t>
  </si>
  <si>
    <t>Licenciado en Geoinformática</t>
  </si>
  <si>
    <t>Licenciado en Geología Ambiental y Recursos Hídricos</t>
  </si>
  <si>
    <t>Licenciado en Matemáticas</t>
  </si>
  <si>
    <t>Químico</t>
  </si>
  <si>
    <t>Químico en Alimentos</t>
  </si>
  <si>
    <t>Químico Farmacéutico Biólogo</t>
  </si>
  <si>
    <t>Licenciado en Actuaría</t>
  </si>
  <si>
    <t>Licenciado en Antropología Social</t>
  </si>
  <si>
    <t>Licenciado en Arqueología</t>
  </si>
  <si>
    <t>Licenciado en Ciencias Políticas y Administración Pública</t>
  </si>
  <si>
    <t>Licenciado en Comercio Internacional</t>
  </si>
  <si>
    <t>Licenciado en Comunicación</t>
  </si>
  <si>
    <t>Licenciado en Contaduría</t>
  </si>
  <si>
    <t>Licenciado en Cultura Física y Deporte</t>
  </si>
  <si>
    <t>Licenciado en Derecho</t>
  </si>
  <si>
    <t>Licenciado en Derecho Internacional</t>
  </si>
  <si>
    <t>Licenciado en Economía</t>
  </si>
  <si>
    <t>Licenciado en Educación para la Salud</t>
  </si>
  <si>
    <t>Licenciado en Gastronomía</t>
  </si>
  <si>
    <t>Licenciado en Logística</t>
  </si>
  <si>
    <t>Licenciado en Negocios Internacionales</t>
  </si>
  <si>
    <t>Licenciado en Psicología</t>
  </si>
  <si>
    <t>Licenciado en Relaciones Económicas Internacionales</t>
  </si>
  <si>
    <t>Licenciado en Seguridad Ciudadana</t>
  </si>
  <si>
    <t>Licenciado en Sociología</t>
  </si>
  <si>
    <t>Licenciado en Trabajo Social</t>
  </si>
  <si>
    <t>Licenciado en Turismo</t>
  </si>
  <si>
    <t>Licenciado en Artes Plásticas</t>
  </si>
  <si>
    <t>Licenciado en Artes Teatrales</t>
  </si>
  <si>
    <t>Licenciado en Ciencias de la Información Documental</t>
  </si>
  <si>
    <t>Licenciado en Educación</t>
  </si>
  <si>
    <t>Licenciado en Enseñanza del Inglés (a distancia)</t>
  </si>
  <si>
    <t>Licenciado en Filosofía</t>
  </si>
  <si>
    <t>Licenciado en Historia</t>
  </si>
  <si>
    <t>Licenciado en Lenguas</t>
  </si>
  <si>
    <t>Licenciado en Letras Latinoamericanas</t>
  </si>
  <si>
    <t>Ingeniero Civil</t>
  </si>
  <si>
    <t>Ingeniero en Computación</t>
  </si>
  <si>
    <t>Ingeniero en Electrónica</t>
  </si>
  <si>
    <t>Ingeniero en Plásticos</t>
  </si>
  <si>
    <t>Ingeniero en Producción Industrial</t>
  </si>
  <si>
    <t>Ingeniero en Sistemas Inteligentes</t>
  </si>
  <si>
    <t>Ingeniero en Sistemas y Comunicaciones</t>
  </si>
  <si>
    <t>Ingeniero en Software</t>
  </si>
  <si>
    <t>Ingeniero Industrial</t>
  </si>
  <si>
    <t>Ingeniero Mecánico</t>
  </si>
  <si>
    <t>Ingeniero Químico</t>
  </si>
  <si>
    <t>Evaluable</t>
  </si>
  <si>
    <t>Evaluado</t>
  </si>
  <si>
    <t>Nivel en CIEES</t>
  </si>
  <si>
    <t>Acreditado</t>
  </si>
  <si>
    <t>Calidad</t>
  </si>
  <si>
    <t>Nivel CIEES</t>
  </si>
  <si>
    <t>Sin nivel</t>
  </si>
  <si>
    <t>Nivel 1</t>
  </si>
  <si>
    <t>Nivel 2</t>
  </si>
  <si>
    <t>Nivel 3</t>
  </si>
  <si>
    <t>Arquitecto</t>
  </si>
  <si>
    <t>Licenciado en Arte Digital</t>
  </si>
  <si>
    <t>NA</t>
  </si>
  <si>
    <t>Licenciado en Biotecnología</t>
  </si>
  <si>
    <t>Licenciado en Administración</t>
  </si>
  <si>
    <t>Licenciado en Administración (a distancia)</t>
  </si>
  <si>
    <t>Licenciado en Informática Administrativa</t>
  </si>
  <si>
    <t>Licenciado en Informática Administrativa (a distancia)</t>
  </si>
  <si>
    <t>Licenciado en Mercadotecnia</t>
  </si>
  <si>
    <t>Licenciado en Negocios Internacionales Bilingüe</t>
  </si>
  <si>
    <t>Licenciado en Enfermería</t>
  </si>
  <si>
    <t>Licenciado en Enfermería (a distancia)</t>
  </si>
  <si>
    <t>Ingeniero en Sistemas Energéticos Sustentables</t>
  </si>
  <si>
    <t>Licenciado en Bioingeniería Médica</t>
  </si>
  <si>
    <t>Licenciado en Derecho Internacional (a distancia)</t>
  </si>
  <si>
    <t>Licenciado en Negocios Internacionales (a distancia)</t>
  </si>
  <si>
    <t>Ingeniero en Transportes</t>
  </si>
  <si>
    <t>CIEES: Comités Interinstitucionales para la Evaluación de la Educación Superior.</t>
  </si>
  <si>
    <t>NA: no aplica.</t>
  </si>
  <si>
    <t>Nota: todos los programas educativos incluyen inglés en la currícula.</t>
  </si>
  <si>
    <t>Programas educativos de licenciatura acreditados a 2013</t>
  </si>
  <si>
    <t>Espacio académico / Programa educativo</t>
  </si>
  <si>
    <t>Programas evaluables</t>
  </si>
  <si>
    <t>Mes</t>
  </si>
  <si>
    <t>Año</t>
  </si>
  <si>
    <t>Vigente hasta</t>
  </si>
  <si>
    <t>Organismo acreditador</t>
  </si>
  <si>
    <t>Facultad de Antropología</t>
  </si>
  <si>
    <t>Diciembre</t>
  </si>
  <si>
    <t>ACCECISO</t>
  </si>
  <si>
    <t>Junio</t>
  </si>
  <si>
    <t>ANPADEH</t>
  </si>
  <si>
    <t>Julio</t>
  </si>
  <si>
    <t>Noviembre</t>
  </si>
  <si>
    <t xml:space="preserve">Licenciado en Diseño Gráfico </t>
  </si>
  <si>
    <t>COMAPROD</t>
  </si>
  <si>
    <t>Facultad de Artes</t>
  </si>
  <si>
    <t>CAESA</t>
  </si>
  <si>
    <t>CACEB</t>
  </si>
  <si>
    <t>Enero</t>
  </si>
  <si>
    <t>Mayo</t>
  </si>
  <si>
    <t>COMEAA</t>
  </si>
  <si>
    <t>Agosto</t>
  </si>
  <si>
    <t>CNEIP</t>
  </si>
  <si>
    <t>CACECA</t>
  </si>
  <si>
    <t>CONAIC</t>
  </si>
  <si>
    <t>Facultad de Derecho</t>
  </si>
  <si>
    <t>Marzo</t>
  </si>
  <si>
    <t>CONFEDE</t>
  </si>
  <si>
    <t>Licenciado en Actuaria</t>
  </si>
  <si>
    <t>CONACE</t>
  </si>
  <si>
    <t>Abril</t>
  </si>
  <si>
    <t>Octubre</t>
  </si>
  <si>
    <t>COMACE</t>
  </si>
  <si>
    <t>COAPEHUM</t>
  </si>
  <si>
    <t>CACEI</t>
  </si>
  <si>
    <t>Febrero</t>
  </si>
  <si>
    <t>Facultad de Lenguas</t>
  </si>
  <si>
    <t>AMFEM</t>
  </si>
  <si>
    <t>COMAEM</t>
  </si>
  <si>
    <t>CONEVET</t>
  </si>
  <si>
    <t>Septiembre</t>
  </si>
  <si>
    <t>CONAECQ</t>
  </si>
  <si>
    <t>COMAEF</t>
  </si>
  <si>
    <t>CONAET</t>
  </si>
  <si>
    <t>CONAED</t>
  </si>
  <si>
    <t>Centro Universitario UAEM Valle de Teotihuacán</t>
  </si>
  <si>
    <t>AMFEM: Asociación Mexicana de Facultades y Escuelas de Medicina.</t>
  </si>
  <si>
    <t>ANPADEH: Acreditadora Nacional de Programas de Arquitectura y Disciplinas del Espacio Habitable.</t>
  </si>
  <si>
    <t>CACECA: Consejo de Acreditación en la Enseñanza de la Contaduría y Administración.</t>
  </si>
  <si>
    <t>CACEI: Consejo de Acreditación de la Enseñanza de la Ingeniería.</t>
  </si>
  <si>
    <t>CAESA: Consejo para la Acreditación de la Educación Superior de las Artes.</t>
  </si>
  <si>
    <t>CNEIP: Consejo Nacional para la Enseñanza e Investigación en Psicología.</t>
  </si>
  <si>
    <t>COAPEHUM: Consejo para la Acreditación de Programas Educativos en Humanidades.</t>
  </si>
  <si>
    <t>COMAEF: Consejo Mexicano para la Acreditación de la Educación Farmacéutica.</t>
  </si>
  <si>
    <t>COMAEM: Consejo Mexicano para la Acreditación de la Educación Médica.</t>
  </si>
  <si>
    <t>COMAPROD: Consejo Mexicano para la Acreditación de Programas de Diseño.</t>
  </si>
  <si>
    <t>COMEAA: Comité Mexicano de Acreditación de la Educación Agronómica.</t>
  </si>
  <si>
    <t>CONAED: Consejo para la Acreditación de la Enseñanza del Derecho.</t>
  </si>
  <si>
    <t>CONAEDO: Consejo Nacional de Educación Odontológica.</t>
  </si>
  <si>
    <t>CONAIC: Consejo Nacional de Acreditación en Informática y Computación.</t>
  </si>
  <si>
    <t>CONEVET: Consejo Nacional de Educación de la Medicina Veterinaria y Zootecnia.</t>
  </si>
  <si>
    <t>CONFEDE: Consejo Nacional para la Acreditación de la Educación Superior en Derecho.</t>
  </si>
  <si>
    <t>PE</t>
  </si>
  <si>
    <t>Porcentaje</t>
  </si>
  <si>
    <t>2007-2008</t>
  </si>
  <si>
    <t>2008-2009</t>
  </si>
  <si>
    <t>2009-2010</t>
  </si>
  <si>
    <t>H</t>
  </si>
  <si>
    <t>M</t>
  </si>
  <si>
    <t>Estadística 911, inicio de cursos 2013-2014, SE.</t>
  </si>
  <si>
    <t>Solicitudes de ingreso</t>
  </si>
  <si>
    <t>Alumnos que presentaron examen</t>
  </si>
  <si>
    <t>Alumnos aceptados</t>
  </si>
  <si>
    <t>Índice de aceptación real</t>
  </si>
  <si>
    <t>Índice de aceptación potencial</t>
  </si>
  <si>
    <t>Fórmulas:</t>
  </si>
  <si>
    <t>Fuente: Secretaría de Planeación y Desarrollo Institucional, UAEM.</t>
  </si>
  <si>
    <t>Matrícula 2013-2014</t>
  </si>
  <si>
    <t>Índice de deserción</t>
  </si>
  <si>
    <t>Fórmula:</t>
  </si>
  <si>
    <t>1°</t>
  </si>
  <si>
    <t>2°</t>
  </si>
  <si>
    <t>3°</t>
  </si>
  <si>
    <t>4°</t>
  </si>
  <si>
    <t>6°</t>
  </si>
  <si>
    <t>Ingreso a primer año de licenciatura 2013-2014</t>
  </si>
  <si>
    <t>Espacio universitario / Programa educativo</t>
  </si>
  <si>
    <t>Alumnos inscritos a primer año</t>
  </si>
  <si>
    <t>Índice de aceptación</t>
  </si>
  <si>
    <t>Técnico Superior en Arboricultura</t>
  </si>
  <si>
    <t>Licenciado en Administración
(a distancia)</t>
  </si>
  <si>
    <t>Licenciado en Informática Administrativa
(a distancia)</t>
  </si>
  <si>
    <t xml:space="preserve">Licenciado en Geología Ambiental y Recursos Hídricos </t>
  </si>
  <si>
    <t>Licenciado en Logística (a distancia)</t>
  </si>
  <si>
    <t xml:space="preserve"> Estadística 911, inicio de cursos 2013-2014, SE.</t>
  </si>
  <si>
    <t>Matrícula de licenciatura por espacio universitario 2013-2014</t>
  </si>
  <si>
    <t>Alumnos por grado de avance</t>
  </si>
  <si>
    <t>5°</t>
  </si>
  <si>
    <t>T</t>
  </si>
  <si>
    <t>Médico Cirujano*</t>
  </si>
  <si>
    <t>Médico Veterinario Zootecnista*</t>
  </si>
  <si>
    <t>Técnico Superior en Turismo</t>
  </si>
  <si>
    <t>*Espacio universitario / Programa educativo</t>
  </si>
  <si>
    <t>* Incluye a los alumnos que cursan el 6 grado.</t>
  </si>
  <si>
    <t>Egresados</t>
  </si>
  <si>
    <t xml:space="preserve">Licenciado en Geografía </t>
  </si>
  <si>
    <t>Índice de titulación de estudios profesionales 2012-2013</t>
  </si>
  <si>
    <t>-</t>
  </si>
  <si>
    <r>
      <t xml:space="preserve">Técnico en Trabajo Social * </t>
    </r>
    <r>
      <rPr>
        <vertAlign val="superscript"/>
        <sz val="9"/>
        <rFont val="Arial"/>
        <family val="2"/>
      </rPr>
      <t>2</t>
    </r>
  </si>
  <si>
    <t>Enfermería y Obstetricia *</t>
  </si>
  <si>
    <r>
      <t xml:space="preserve">Técnico Superior Universitario en Enfermero General con Bachillerato en Ciencias de la Salud </t>
    </r>
    <r>
      <rPr>
        <vertAlign val="superscript"/>
        <sz val="9"/>
        <rFont val="Arial"/>
        <family val="2"/>
      </rPr>
      <t>2</t>
    </r>
  </si>
  <si>
    <r>
      <t xml:space="preserve">Técnico Superior Universitario en Enfermero General </t>
    </r>
    <r>
      <rPr>
        <vertAlign val="superscript"/>
        <sz val="9"/>
        <rFont val="Arial"/>
        <family val="2"/>
      </rPr>
      <t>2</t>
    </r>
  </si>
  <si>
    <r>
      <t xml:space="preserve">Licenciado en Gerontología </t>
    </r>
    <r>
      <rPr>
        <vertAlign val="superscript"/>
        <sz val="9"/>
        <rFont val="Arial"/>
        <family val="2"/>
      </rPr>
      <t>1</t>
    </r>
  </si>
  <si>
    <r>
      <t xml:space="preserve">Licenciado en Ciencias Geoinformática * </t>
    </r>
    <r>
      <rPr>
        <vertAlign val="superscript"/>
        <sz val="9"/>
        <rFont val="Arial"/>
        <family val="2"/>
      </rPr>
      <t>2</t>
    </r>
  </si>
  <si>
    <r>
      <t xml:space="preserve">Licenciado en Geografía y Ordenación del Territorio * </t>
    </r>
    <r>
      <rPr>
        <vertAlign val="superscript"/>
        <sz val="9"/>
        <rFont val="Arial"/>
        <family val="2"/>
      </rPr>
      <t>2</t>
    </r>
  </si>
  <si>
    <r>
      <t xml:space="preserve">Licenciado en Lengua Inglesa * </t>
    </r>
    <r>
      <rPr>
        <vertAlign val="superscript"/>
        <sz val="9"/>
        <rFont val="Arial"/>
        <family val="2"/>
      </rPr>
      <t>2</t>
    </r>
  </si>
  <si>
    <r>
      <t xml:space="preserve">Licenciado en Lengua y Cultura Francesa * </t>
    </r>
    <r>
      <rPr>
        <vertAlign val="superscript"/>
        <sz val="9"/>
        <rFont val="Arial"/>
        <family val="2"/>
      </rPr>
      <t>2</t>
    </r>
  </si>
  <si>
    <t xml:space="preserve">Ingeniero en Transportes </t>
  </si>
  <si>
    <t>Tianguistenco *</t>
  </si>
  <si>
    <t xml:space="preserve">Ingeniero en Plásticos </t>
  </si>
  <si>
    <t xml:space="preserve">Ingeniero en Producción Industrial </t>
  </si>
  <si>
    <t xml:space="preserve">Ingeniero en Software </t>
  </si>
  <si>
    <t xml:space="preserve">Licenciado en Seguridad Ciudadana </t>
  </si>
  <si>
    <t>Notas: cuando el índice de titulación se refleja con un guión (-), se debe a que no hubo egresados o titulados para su comparación.</t>
  </si>
  <si>
    <t>Cuando el indicador es mayor al 100%, significa que el número de alumnos titulados es mayor que los egresados, debido a que se titularon en el año de referencia pero egresaron en años anteriores.</t>
  </si>
  <si>
    <t>* El Índice de titulación por espacio académico difiere con respecto al programa educativo, ya que se consideran todos los programas educativos del espacio, y estos solo tuvieron egresados.</t>
  </si>
  <si>
    <t>Índice de deserción de licenciatura 2012-2013</t>
  </si>
  <si>
    <t>Matrícula
2012-2013</t>
  </si>
  <si>
    <t>Egresados 
2012-2013</t>
  </si>
  <si>
    <t>Nuevo ingreso 
2012-2013</t>
  </si>
  <si>
    <t>Matrícula
2013-2014</t>
  </si>
  <si>
    <t>Nota: cuando el índice de deserción es negativo indica que hay captación.</t>
  </si>
  <si>
    <t>Organismo académico</t>
  </si>
  <si>
    <t>Especialidad no médica</t>
  </si>
  <si>
    <t>Especialidad en Derecho Civil</t>
  </si>
  <si>
    <t>Especialidad médica</t>
  </si>
  <si>
    <t>Especialidad en Anestesiología</t>
  </si>
  <si>
    <t>Especialidad en Geriatría</t>
  </si>
  <si>
    <t>Especialidad en Neurocirugía</t>
  </si>
  <si>
    <t>Especialidad en Ortopedia</t>
  </si>
  <si>
    <t>Maestría en Estudios Sustentables y Metropolitanos</t>
  </si>
  <si>
    <t>Maestría en Orientación Educativa</t>
  </si>
  <si>
    <t>Maestría en Análisis Espacial y Geoinformático</t>
  </si>
  <si>
    <t>Maestría en Administración de Negocios</t>
  </si>
  <si>
    <t>Maestría en Enfermería (Perinatal, Quirúrgica, Terapia Intensiva y Oncológica)</t>
  </si>
  <si>
    <t>Doctorado en Ciencias Económico Administrativas</t>
  </si>
  <si>
    <t>Matrícula de estudios avanzados 2013-2014</t>
  </si>
  <si>
    <t>Especialidad Gerontología</t>
  </si>
  <si>
    <t>Especialidad en Radiología</t>
  </si>
  <si>
    <t>Maestría en Administración (Administración Financiera, Auditoría, Contabilidad Gerencial, Fiscal, Gestión Organizacional, Sistemas de Salud, Tecnologías de Información)</t>
  </si>
  <si>
    <t>Maestría en Alta Dirección de Sistemas de Información (Administración de Proyectos, Comercio y Gobierno Electrónico)</t>
  </si>
  <si>
    <t>Maestría en Alta Dirección de Sistemas de Información (Administración de Proyectos, Comercio y Gobierno Electrónico, Gestión en Seguridad Informática)</t>
  </si>
  <si>
    <t>Maestría en Finanzas</t>
  </si>
  <si>
    <t>Maestría en Derecho con Áreas terminales en: Justicia Constitucional, Derechos Humanos y Derecho Ambiental</t>
  </si>
  <si>
    <t>Maestría en Enfermería: en Terapia Intensiva, Perinatal, Quirúrgica, Oncológica</t>
  </si>
  <si>
    <t>Maestría en Salud Familiar y Comunitaria</t>
  </si>
  <si>
    <t>Maestría en Administración (Gestión, Organización, Contabilidad, Gerencia, Administración Financiera, Auditoría, Fiscal)</t>
  </si>
  <si>
    <t>Maestría en Práctica Educativa del Nivel Medio Superior a distancia</t>
  </si>
  <si>
    <t>Doctorado en Ingeniería con áreas en Estructuras, Mecánica y Transporte</t>
  </si>
  <si>
    <t>Matrícula de estudios avanzados por espacio académico 2013-2014</t>
  </si>
  <si>
    <t>Instituto</t>
  </si>
  <si>
    <t>Egresados y graduados de estudios avanzados 2012-2013</t>
  </si>
  <si>
    <t>Graduados</t>
  </si>
  <si>
    <t>Índice de graduación</t>
  </si>
  <si>
    <t>Maestría en Estudios Urbanos y Regionales</t>
  </si>
  <si>
    <t>Maestría en Educación Superior</t>
  </si>
  <si>
    <t>Maestría en Estudios de la Familia</t>
  </si>
  <si>
    <t>Maestría en Intervención Familiar</t>
  </si>
  <si>
    <t>Maestría en Psicología Clínica</t>
  </si>
  <si>
    <t>Maestría en Administración de Justicia</t>
  </si>
  <si>
    <t>Maestría en Derecho con Áreas Terminales en: Justicia Constitucional, Derechos Humanos y Derecho Ambiental</t>
  </si>
  <si>
    <t>Maestría en Enfermería Áreas: Administración, Docencia, Salud Laboral, Salud Pública</t>
  </si>
  <si>
    <t>Maestría en Informática</t>
  </si>
  <si>
    <t>Maestría en Ingeniería con áreas en Estructuras, Mecánica y Transporte</t>
  </si>
  <si>
    <t>Maestría en Ingeniería con Énfasis en Administración de la Construcción</t>
  </si>
  <si>
    <t>Maestría en Ingeniería del Transporte</t>
  </si>
  <si>
    <t>Maestría en Ingeniería en Análisis de Decisiones</t>
  </si>
  <si>
    <t>Maestría en Enseñanza del Inglés</t>
  </si>
  <si>
    <t>Maestría en Nutrición Humana</t>
  </si>
  <si>
    <t>Maestría en Administración (Gestión Organizacional, Contabilidad Gerencial, Administración Financiera, Auditoría, Fiscal, Tecnologías de Información y Sistemas de Salud)</t>
  </si>
  <si>
    <t>Maestría en Enfermería: Perinatal</t>
  </si>
  <si>
    <t>Doctorado en Ciencias con opción en Física no Lineal y Ciencias Nucleares</t>
  </si>
  <si>
    <t>Doctorado en Derecho</t>
  </si>
  <si>
    <t>Doctorado en Ingeniería</t>
  </si>
  <si>
    <t>Doctorado en Ciencias con Especialidad en Física Médica</t>
  </si>
  <si>
    <t>Licenciado en Enseñanza del Inglés
(a distancia)</t>
  </si>
  <si>
    <t>Índice de titulación por cohorte</t>
  </si>
  <si>
    <t>Titulados cohorte
2012-2013</t>
  </si>
  <si>
    <r>
      <t>Egresados cohorte</t>
    </r>
    <r>
      <rPr>
        <b/>
        <sz val="9"/>
        <color theme="0"/>
        <rFont val="Arial"/>
        <family val="2"/>
      </rPr>
      <t xml:space="preserve"> 2012</t>
    </r>
  </si>
  <si>
    <t>Nuevo ingreso</t>
  </si>
  <si>
    <t>Índice de titulación por cohorte 2012-2013</t>
  </si>
  <si>
    <t>* Nuevo ingreso acorde con la duración del programa educativo.</t>
  </si>
  <si>
    <t>La eficiencia terminal por cohorte se calcula con el nuevo ingreso de acuerdo con la duración del programa educativo.</t>
  </si>
  <si>
    <t>Eficiencia terminal 
global</t>
  </si>
  <si>
    <t>Eficiencia terminal 
cohorte</t>
  </si>
  <si>
    <t>Egresados global 
2012-2013</t>
  </si>
  <si>
    <t>Egresados cohorte 
2012-2013</t>
  </si>
  <si>
    <t>Nuevo ingreso*</t>
  </si>
  <si>
    <t>Año para el Nvo Ingreso</t>
  </si>
  <si>
    <t>Duración ideal del Programa educativo</t>
  </si>
  <si>
    <t>Eficiencia terminal de licenciatura 2012-2013</t>
  </si>
  <si>
    <t>Vigente desde</t>
  </si>
  <si>
    <t>Día</t>
  </si>
  <si>
    <t>COMAEA</t>
  </si>
  <si>
    <t>CONAEDO</t>
  </si>
  <si>
    <r>
      <t>Licenciado en Ciencias Políticas y Administración Pública</t>
    </r>
    <r>
      <rPr>
        <sz val="10"/>
        <rFont val="Arial"/>
      </rPr>
      <t/>
    </r>
  </si>
  <si>
    <t>ACCECISO: Asociación para la Acreditación y Certificación en Ciencias Sociales.</t>
  </si>
  <si>
    <t>CACEB: Comité de Acreditación y Certificación de la Licenciatura en Biología.</t>
  </si>
  <si>
    <t>COMACE: Consejo Mexicano para la Acreditación de Enfermería.</t>
  </si>
  <si>
    <t>COMAEA: Consejo Mexicano de Acreditación de Enseñanza de la Arquitectura.</t>
  </si>
  <si>
    <t>CONACE: Consejo Nacional de Acreditación de la Ciencia Económica.</t>
  </si>
  <si>
    <t>CONAECQ: Consejo Nacional de Enseñanza y del Ejercicio Profesional de las Ciencias Químicas.</t>
  </si>
  <si>
    <t>CONAET: Consejo Nacional para la Calidad de la Educación Turística.</t>
  </si>
  <si>
    <t>Concapren: Consejo Nacional para la Calidad de Programas Educativos en Nutriología.</t>
  </si>
  <si>
    <t>Maestría en Enseñanza del Inglés (a distancia)</t>
  </si>
  <si>
    <t>Maestría en Administración (Gestión Organizacional) (a distancia)</t>
  </si>
  <si>
    <t>Maestría en Derecho Parlamentario (a distancia)</t>
  </si>
  <si>
    <t>Maestría en Docencia del Turismo (a distancia)</t>
  </si>
  <si>
    <t>Nota: la eficiencia terminal global incluye alumnos egresados de otras generaciones por lo que en algunos casos es mayor a 100.</t>
  </si>
  <si>
    <t>Programas educativos de técnico superior y licenciatura, acreditación y evaluación 2013</t>
  </si>
  <si>
    <t>Maestría en Finanzas (Corporativas, Fiscal, Contabilidad de Gestión, Auditoría)</t>
  </si>
  <si>
    <t>Maestría en Administración (Negocios, Mercadotecnia, Recursos Humanos, Cadena de Suministro, Sistemas de Salud, Gestión Organizacional, Administración Financiera, Tecnologías de Información)</t>
  </si>
  <si>
    <t>Maestría en Administración (Administración Financiera, Auditoría, Contabilidad Gerencial, Fiscal, Gestión Organizacional, Sistemas de Salud, Tecnologías de Información) (a distancia)</t>
  </si>
  <si>
    <t>Especialidad en Medicina Física y Rehabilitación</t>
  </si>
  <si>
    <t>Maestría en Enfermería con Énfasis en Salud Comunitaria y Administración de Servicios de Enfermería</t>
  </si>
  <si>
    <t xml:space="preserve">** El centro de auto acceso de área Medicina - Química atiende las matrículas de ambas facultades. </t>
  </si>
  <si>
    <t>Estudios avanzados reconocidos por su calidad 2013</t>
  </si>
  <si>
    <t>Programa</t>
  </si>
  <si>
    <t>En Administración de Empresas Turísticas</t>
  </si>
  <si>
    <t>En Cardiología (sede Centro Médico ISSEMyM)</t>
  </si>
  <si>
    <t>En Cartografía Automatizada, Teledetección y Sistemas de Información Geográfica</t>
  </si>
  <si>
    <t>En Cirugía Oncológica COE</t>
  </si>
  <si>
    <t>En Cirugía Plástica y Reconstructiva (sede Centro Médico ISSEMyM)</t>
  </si>
  <si>
    <t>En Endodoncia</t>
  </si>
  <si>
    <t>En Enfermería en Salud Familiar</t>
  </si>
  <si>
    <t>En Floricultura</t>
  </si>
  <si>
    <t>En Género, Violencia y Políticas Públicas</t>
  </si>
  <si>
    <t>En Medicina del Enfermo en Estado Crítico (sede CM Lic. Adolfo López Mateos)</t>
  </si>
  <si>
    <t>En Medicina y Cirugía en Perros y Gatos</t>
  </si>
  <si>
    <t>En Odontopediatría</t>
  </si>
  <si>
    <t>En Oncología Médica COE</t>
  </si>
  <si>
    <t>En Ortodoncia</t>
  </si>
  <si>
    <t>En Producción Ovina</t>
  </si>
  <si>
    <t>En Radiooncología COE</t>
  </si>
  <si>
    <t>En Valuación de Bienes Inmuebles</t>
  </si>
  <si>
    <t>En Administración (Recursos humanos)</t>
  </si>
  <si>
    <t>En Administración Pública y Gobierno</t>
  </si>
  <si>
    <t>En Agroindustria Rural, Desarrollo Territorial y Turismo Agroalimentario</t>
  </si>
  <si>
    <t>En Análisis Espacial y Geoinformática</t>
  </si>
  <si>
    <t>En Ciencia de Materiales</t>
  </si>
  <si>
    <t>En Ciencias</t>
  </si>
  <si>
    <t>En Ciencias Agropecuarias y Recursos Naturales</t>
  </si>
  <si>
    <t>En Ciencias Ambientales</t>
  </si>
  <si>
    <t>En Ciencias de la Computación</t>
  </si>
  <si>
    <t>En Ciencias de la Ingeniería</t>
  </si>
  <si>
    <t>En Ciencias de la Salud</t>
  </si>
  <si>
    <t>En Ciencias del Agua</t>
  </si>
  <si>
    <t>En Ciencias Odontológicas</t>
  </si>
  <si>
    <t>En Ciencias Químicas</t>
  </si>
  <si>
    <t>En Diseño</t>
  </si>
  <si>
    <t>En Economía Aplicada</t>
  </si>
  <si>
    <t>En Estudios de la Ciudad</t>
  </si>
  <si>
    <t>En Estudios Jurídicos</t>
  </si>
  <si>
    <t>En Estudios para la Paz y el Desarrollo</t>
  </si>
  <si>
    <t>En Estudios Sustentables Regionales y Metropolitanos</t>
  </si>
  <si>
    <t>En Estudios Turísticos</t>
  </si>
  <si>
    <t>En Estudios Visuales</t>
  </si>
  <si>
    <t>En Finanzas (Corporativas)</t>
  </si>
  <si>
    <t>En Humanidades</t>
  </si>
  <si>
    <t>En Lingüística Aplicada</t>
  </si>
  <si>
    <t>En Práctica Docente</t>
  </si>
  <si>
    <t>En Psicología</t>
  </si>
  <si>
    <t xml:space="preserve">En Ciencias </t>
  </si>
  <si>
    <t>En Ciencias Económico-Administrativas</t>
  </si>
  <si>
    <t>En Ciencias Sociales</t>
  </si>
  <si>
    <t>En Urbanismo</t>
  </si>
  <si>
    <t>En Anestesiología</t>
  </si>
  <si>
    <t>En Cirugía General</t>
  </si>
  <si>
    <t>En Cirugía Maxilofacial</t>
  </si>
  <si>
    <t>En Cirugía Pediátrica</t>
  </si>
  <si>
    <t>En Gastroenterología</t>
  </si>
  <si>
    <t>En Geriatría</t>
  </si>
  <si>
    <t>En Ginecología y Obstetricia</t>
  </si>
  <si>
    <t>En Imagenología Diagnóstica y Terapéutica</t>
  </si>
  <si>
    <t>En Medicina Crítica en Obstetricia</t>
  </si>
  <si>
    <t>En Medicina de Rehabilitación</t>
  </si>
  <si>
    <t>En Medicina de Urgencias</t>
  </si>
  <si>
    <r>
      <t>En Medicina del Enfermo en Estado Crítico</t>
    </r>
    <r>
      <rPr>
        <vertAlign val="superscript"/>
        <sz val="9"/>
        <rFont val="Arial"/>
        <family val="2"/>
      </rPr>
      <t xml:space="preserve">1 </t>
    </r>
  </si>
  <si>
    <t xml:space="preserve">En Medicina Familiar </t>
  </si>
  <si>
    <t>En Medicina Interna</t>
  </si>
  <si>
    <t>En Neonatología</t>
  </si>
  <si>
    <t xml:space="preserve">En Neurocirugía </t>
  </si>
  <si>
    <t>En Ortopedia</t>
  </si>
  <si>
    <t>En Otorrinolaringología</t>
  </si>
  <si>
    <t>En Pediatría</t>
  </si>
  <si>
    <t>En Urología</t>
  </si>
  <si>
    <r>
      <t>En Radiología</t>
    </r>
    <r>
      <rPr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</si>
  <si>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Sólo se contabiliza matrícula.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</si>
  <si>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Programa en desplazamiento.</t>
    </r>
  </si>
  <si>
    <t>COE: Centro Oncológico Estatal.</t>
  </si>
  <si>
    <t>Fuentes: Secretaría de Investigación y Estudios Avanzados, UAEM.</t>
  </si>
  <si>
    <t>Maestría en Enfermería opción terminal: Perinatal</t>
  </si>
  <si>
    <t>Maestría en Enfermería, opción terminal: Perinatal, Quirúrgica y Terapia Intensiva</t>
  </si>
  <si>
    <t xml:space="preserve">* El centro de auto acceso de la Facultad de Ciencias Agrícolas atiende a las matrículas de las facultades de Ciencias y Medicina Veterinaria y Zootecnia. </t>
  </si>
  <si>
    <t xml:space="preserve">*** El centro de auto acceso de la Biblioteca Central atiende las matrículas de las facultades de Arquitectura y Diseño y Artes. </t>
  </si>
  <si>
    <t>Infraestructura 2013</t>
  </si>
  <si>
    <t>Secretaría de Administración, UAEM.</t>
  </si>
  <si>
    <t>Espacios universitarios, UAEM.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</si>
</sst>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##0"/>
    <numFmt numFmtId="174" formatCode="#,##0.0"/>
    <numFmt numFmtId="175" formatCode="#\ ##0.0"/>
    <numFmt numFmtId="176" formatCode="#\ ###\ ##0"/>
    <numFmt numFmtId="177" formatCode="###\ ##0"/>
    <numFmt numFmtId="178" formatCode="###\ ##0.0"/>
    <numFmt numFmtId="179" formatCode=".\ #;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2"/>
      <color theme="1"/>
      <name val="Calibri"/>
      <family val="2"/>
      <scheme val="minor"/>
    </font>
    <font>
      <sz val="11"/>
      <color indexed="6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30"/>
      <name val="Arial"/>
      <family val="2"/>
    </font>
    <font>
      <sz val="9"/>
      <color rgb="FF222222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9"/>
      <color rgb="FFC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rgb="FFD9C69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rgb="FFD9C692"/>
        <bgColor indexed="8"/>
      </patternFill>
    </fill>
    <fill>
      <patternFill patternType="solid">
        <fgColor rgb="FFB060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59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E3D8B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C6A55"/>
      </left>
      <right style="thin">
        <color rgb="FF7C6A55"/>
      </right>
      <top style="thin">
        <color rgb="FF7C6A55"/>
      </top>
      <bottom style="thin">
        <color rgb="FF7C6A55"/>
      </bottom>
      <diagonal/>
    </border>
    <border>
      <left/>
      <right style="thin">
        <color rgb="FFB06010"/>
      </right>
      <top style="thin">
        <color rgb="FFB06010"/>
      </top>
      <bottom style="thin">
        <color rgb="FFB06010"/>
      </bottom>
      <diagonal/>
    </border>
    <border>
      <left/>
      <right style="thin">
        <color rgb="FFB06010"/>
      </right>
      <top/>
      <bottom style="thin">
        <color rgb="FFB06010"/>
      </bottom>
      <diagonal/>
    </border>
    <border>
      <left style="thin">
        <color rgb="FFB06010"/>
      </left>
      <right/>
      <top/>
      <bottom style="thin">
        <color rgb="FFB06010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/>
      <diagonal/>
    </border>
    <border>
      <left style="thin">
        <color rgb="FFB06010"/>
      </left>
      <right style="thin">
        <color rgb="FFB06010"/>
      </right>
      <top/>
      <bottom style="thin">
        <color rgb="FFB06010"/>
      </bottom>
      <diagonal/>
    </border>
    <border>
      <left style="thin">
        <color rgb="FFB06010"/>
      </left>
      <right style="thin">
        <color rgb="FFB06010"/>
      </right>
      <top/>
      <bottom/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/>
      <right/>
      <top style="thin">
        <color rgb="FFB06010"/>
      </top>
      <bottom/>
      <diagonal/>
    </border>
    <border>
      <left style="thin">
        <color theme="0"/>
      </left>
      <right/>
      <top style="thin">
        <color rgb="FFB06010"/>
      </top>
      <bottom style="thin">
        <color rgb="FFB06010"/>
      </bottom>
      <diagonal/>
    </border>
    <border>
      <left/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/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/>
      <diagonal/>
    </border>
    <border>
      <left style="thin">
        <color rgb="FFB06010"/>
      </left>
      <right style="thin">
        <color theme="0"/>
      </right>
      <top style="thin">
        <color rgb="FFB06010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rgb="FFB0601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B06010"/>
      </top>
      <bottom/>
      <diagonal/>
    </border>
    <border>
      <left style="thin">
        <color rgb="FFB06010"/>
      </left>
      <right style="thin">
        <color rgb="FFB06010"/>
      </right>
      <top/>
      <bottom style="thin">
        <color theme="9" tint="-0.499984740745262"/>
      </bottom>
      <diagonal/>
    </border>
    <border>
      <left/>
      <right/>
      <top style="thin">
        <color rgb="FFB06010"/>
      </top>
      <bottom style="thin">
        <color rgb="FFB06010"/>
      </bottom>
      <diagonal/>
    </border>
    <border>
      <left style="thin">
        <color indexed="9"/>
      </left>
      <right style="thin">
        <color rgb="FFB06010"/>
      </right>
      <top style="thin">
        <color indexed="59"/>
      </top>
      <bottom style="thin">
        <color rgb="FFB06010"/>
      </bottom>
      <diagonal/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  <diagonal/>
    </border>
    <border>
      <left style="thin">
        <color indexed="60"/>
      </left>
      <right style="thin">
        <color theme="0"/>
      </right>
      <top style="thin">
        <color indexed="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indexed="6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n">
        <color rgb="FFB06010"/>
      </bottom>
      <diagonal/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9"/>
      </left>
      <right style="thin">
        <color theme="0"/>
      </right>
      <top style="thin">
        <color indexed="59"/>
      </top>
      <bottom style="thin">
        <color indexed="59"/>
      </bottom>
      <diagonal/>
    </border>
    <border>
      <left style="thin">
        <color theme="0"/>
      </left>
      <right style="thin">
        <color theme="0"/>
      </right>
      <top style="thin">
        <color indexed="59"/>
      </top>
      <bottom style="thin">
        <color indexed="59"/>
      </bottom>
      <diagonal/>
    </border>
    <border>
      <left style="thin">
        <color theme="0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060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06010"/>
      </right>
      <top style="thin">
        <color rgb="FFB06010"/>
      </top>
      <bottom/>
      <diagonal/>
    </border>
    <border>
      <left style="double">
        <color indexed="9"/>
      </left>
      <right/>
      <top/>
      <bottom style="double">
        <color indexed="9"/>
      </bottom>
      <diagonal/>
    </border>
    <border>
      <left/>
      <right/>
      <top/>
      <bottom style="double">
        <color indexed="9"/>
      </bottom>
      <diagonal/>
    </border>
    <border>
      <left/>
      <right style="double">
        <color indexed="9"/>
      </right>
      <top/>
      <bottom style="double">
        <color indexed="9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/>
      <top style="thin">
        <color rgb="FFB06010"/>
      </top>
      <bottom style="thin">
        <color theme="0"/>
      </bottom>
      <diagonal/>
    </border>
    <border>
      <left/>
      <right/>
      <top style="thin">
        <color rgb="FFB06010"/>
      </top>
      <bottom style="thin">
        <color theme="0"/>
      </bottom>
      <diagonal/>
    </border>
    <border>
      <left/>
      <right style="thin">
        <color theme="0"/>
      </right>
      <top style="thin">
        <color rgb="FFB06010"/>
      </top>
      <bottom style="thin">
        <color theme="0"/>
      </bottom>
      <diagonal/>
    </border>
    <border>
      <left/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theme="0"/>
      </left>
      <right/>
      <top style="thin">
        <color rgb="FFB06010"/>
      </top>
      <bottom/>
      <diagonal/>
    </border>
    <border>
      <left/>
      <right style="thin">
        <color theme="0"/>
      </right>
      <top style="thin">
        <color rgb="FFB06010"/>
      </top>
      <bottom/>
      <diagonal/>
    </border>
    <border>
      <left style="thin">
        <color rgb="FFB0601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B06010"/>
      </right>
      <top/>
      <bottom style="thin">
        <color theme="0"/>
      </bottom>
      <diagonal/>
    </border>
    <border>
      <left style="thin">
        <color rgb="FFB0601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/>
      <bottom style="thin">
        <color rgb="FFB06010"/>
      </bottom>
      <diagonal/>
    </border>
    <border>
      <left style="thin">
        <color rgb="FFB0601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B06010"/>
      </bottom>
      <diagonal/>
    </border>
    <border>
      <left/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rgb="FFB06010"/>
      </left>
      <right style="thin">
        <color rgb="FFFFFFCC"/>
      </right>
      <top style="thin">
        <color rgb="FFB06010"/>
      </top>
      <bottom style="thin">
        <color rgb="FFB06010"/>
      </bottom>
      <diagonal/>
    </border>
    <border>
      <left style="thin">
        <color rgb="FFFFFFCC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B06010"/>
      </right>
      <top style="thin">
        <color theme="0"/>
      </top>
      <bottom/>
      <diagonal/>
    </border>
    <border>
      <left style="thin">
        <color theme="0"/>
      </left>
      <right style="thin">
        <color rgb="FFB06010"/>
      </right>
      <top/>
      <bottom style="thin">
        <color rgb="FFB06010"/>
      </bottom>
      <diagonal/>
    </border>
    <border>
      <left style="thin">
        <color theme="0"/>
      </left>
      <right/>
      <top style="thin">
        <color theme="0"/>
      </top>
      <bottom style="thin">
        <color rgb="FFB06010"/>
      </bottom>
      <diagonal/>
    </border>
    <border>
      <left/>
      <right style="thin">
        <color rgb="FFB06010"/>
      </right>
      <top style="thin">
        <color theme="0"/>
      </top>
      <bottom style="thin">
        <color rgb="FFB06010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86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166" fontId="18" fillId="0" borderId="0" applyFill="0" applyBorder="0" applyProtection="0">
      <alignment horizontal="right"/>
      <protection locked="0"/>
    </xf>
    <xf numFmtId="167" fontId="18" fillId="0" borderId="0" applyFill="0" applyBorder="0" applyProtection="0">
      <alignment horizontal="right"/>
    </xf>
    <xf numFmtId="168" fontId="18" fillId="0" borderId="0" applyFill="0" applyBorder="0" applyProtection="0">
      <alignment horizontal="right"/>
    </xf>
    <xf numFmtId="0" fontId="26" fillId="10" borderId="0" applyNumberFormat="0" applyBorder="0" applyAlignment="0" applyProtection="0"/>
    <xf numFmtId="0" fontId="27" fillId="2" borderId="1" applyNumberFormat="0" applyAlignment="0" applyProtection="0"/>
    <xf numFmtId="0" fontId="17" fillId="0" borderId="0" applyNumberFormat="0" applyFill="0" applyBorder="0" applyProtection="0">
      <alignment horizontal="left" vertical="top"/>
    </xf>
    <xf numFmtId="0" fontId="28" fillId="11" borderId="2" applyNumberFormat="0" applyAlignment="0" applyProtection="0"/>
    <xf numFmtId="0" fontId="29" fillId="0" borderId="3" applyNumberFormat="0" applyFill="0" applyAlignment="0" applyProtection="0"/>
    <xf numFmtId="0" fontId="18" fillId="0" borderId="0" applyNumberFormat="0" applyFill="0" applyBorder="0" applyProtection="0">
      <alignment horizontal="left" vertical="top" wrapText="1"/>
    </xf>
    <xf numFmtId="0" fontId="18" fillId="0" borderId="0" applyNumberFormat="0" applyFill="0" applyBorder="0" applyProtection="0">
      <alignment horizontal="right" vertical="top"/>
    </xf>
    <xf numFmtId="0" fontId="18" fillId="0" borderId="0" applyNumberFormat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1" fillId="5" borderId="1" applyNumberFormat="0" applyAlignment="0" applyProtection="0"/>
    <xf numFmtId="0" fontId="18" fillId="0" borderId="0" applyNumberFormat="0" applyFill="0" applyBorder="0" applyProtection="0">
      <alignment horizontal="right" vertical="top"/>
    </xf>
    <xf numFmtId="165" fontId="19" fillId="0" borderId="0" applyFont="0" applyFill="0" applyBorder="0" applyAlignment="0" applyProtection="0"/>
    <xf numFmtId="0" fontId="33" fillId="15" borderId="0" applyNumberFormat="0" applyBorder="0" applyAlignment="0" applyProtection="0"/>
    <xf numFmtId="0" fontId="20" fillId="0" borderId="4" applyNumberFormat="0" applyFill="0" applyAlignment="0" applyProtection="0">
      <alignment vertical="top"/>
      <protection locked="0"/>
    </xf>
    <xf numFmtId="0" fontId="20" fillId="0" borderId="5" applyNumberFormat="0" applyFill="0" applyAlignment="0" applyProtection="0">
      <alignment vertical="top"/>
      <protection locked="0"/>
    </xf>
    <xf numFmtId="0" fontId="20" fillId="0" borderId="0" applyNumberFormat="0" applyFill="0" applyAlignment="0" applyProtection="0"/>
    <xf numFmtId="0" fontId="34" fillId="16" borderId="0" applyNumberFormat="0" applyBorder="0" applyAlignment="0" applyProtection="0"/>
    <xf numFmtId="0" fontId="32" fillId="0" borderId="0"/>
    <xf numFmtId="0" fontId="32" fillId="0" borderId="0"/>
    <xf numFmtId="0" fontId="32" fillId="17" borderId="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18" fillId="0" borderId="0" applyNumberFormat="0" applyFill="0" applyBorder="0" applyProtection="0">
      <alignment vertical="top"/>
      <protection locked="0"/>
    </xf>
    <xf numFmtId="0" fontId="35" fillId="2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Protection="0">
      <alignment horizontal="left" vertical="top"/>
    </xf>
    <xf numFmtId="0" fontId="42" fillId="0" borderId="11" applyNumberFormat="0" applyFill="0" applyAlignment="0" applyProtection="0"/>
    <xf numFmtId="0" fontId="1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2" borderId="1" applyNumberFormat="0" applyAlignment="0" applyProtection="0"/>
    <xf numFmtId="0" fontId="28" fillId="11" borderId="2" applyNumberFormat="0" applyAlignment="0" applyProtection="0"/>
    <xf numFmtId="0" fontId="37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5" borderId="1" applyNumberFormat="0" applyAlignment="0" applyProtection="0"/>
    <xf numFmtId="0" fontId="29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6" borderId="6" applyNumberFormat="0" applyFont="0" applyAlignment="0" applyProtection="0"/>
    <xf numFmtId="0" fontId="35" fillId="2" borderId="7" applyNumberFormat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165" fontId="53" fillId="0" borderId="0"/>
    <xf numFmtId="165" fontId="19" fillId="0" borderId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9" fillId="0" borderId="0"/>
    <xf numFmtId="0" fontId="19" fillId="0" borderId="0"/>
    <xf numFmtId="165" fontId="16" fillId="0" borderId="0"/>
    <xf numFmtId="165" fontId="19" fillId="0" borderId="0"/>
    <xf numFmtId="0" fontId="19" fillId="0" borderId="0"/>
    <xf numFmtId="165" fontId="16" fillId="0" borderId="0"/>
    <xf numFmtId="165" fontId="19" fillId="0" borderId="0"/>
    <xf numFmtId="0" fontId="19" fillId="0" borderId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165" fontId="19" fillId="17" borderId="6" applyNumberFormat="0" applyFont="0" applyAlignment="0" applyProtection="0"/>
    <xf numFmtId="165" fontId="19" fillId="17" borderId="6" applyNumberFormat="0" applyFont="0" applyAlignment="0" applyProtection="0"/>
    <xf numFmtId="165" fontId="19" fillId="17" borderId="6" applyNumberFormat="0" applyFont="0" applyAlignment="0" applyProtection="0"/>
    <xf numFmtId="165" fontId="19" fillId="17" borderId="6" applyNumberFormat="0" applyFont="0" applyAlignment="0" applyProtection="0"/>
    <xf numFmtId="165" fontId="19" fillId="17" borderId="6" applyNumberFormat="0" applyFont="0" applyAlignment="0" applyProtection="0"/>
    <xf numFmtId="165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16" borderId="6" applyNumberFormat="0" applyFont="0" applyAlignment="0" applyProtection="0"/>
    <xf numFmtId="0" fontId="19" fillId="0" borderId="0"/>
    <xf numFmtId="0" fontId="19" fillId="0" borderId="0"/>
    <xf numFmtId="0" fontId="54" fillId="0" borderId="0"/>
    <xf numFmtId="0" fontId="54" fillId="0" borderId="0"/>
    <xf numFmtId="0" fontId="15" fillId="0" borderId="0"/>
    <xf numFmtId="0" fontId="56" fillId="22" borderId="0" applyNumberFormat="0" applyBorder="0" applyAlignment="0" applyProtection="0"/>
    <xf numFmtId="0" fontId="57" fillId="23" borderId="15" applyNumberFormat="0" applyAlignment="0" applyProtection="0"/>
    <xf numFmtId="0" fontId="58" fillId="24" borderId="15" applyNumberFormat="0" applyAlignment="0" applyProtection="0"/>
    <xf numFmtId="165" fontId="19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24" fillId="0" borderId="0"/>
    <xf numFmtId="0" fontId="24" fillId="0" borderId="0"/>
    <xf numFmtId="0" fontId="14" fillId="0" borderId="0"/>
    <xf numFmtId="0" fontId="59" fillId="0" borderId="0"/>
    <xf numFmtId="0" fontId="13" fillId="0" borderId="0"/>
    <xf numFmtId="0" fontId="60" fillId="0" borderId="0"/>
    <xf numFmtId="0" fontId="19" fillId="0" borderId="0"/>
    <xf numFmtId="0" fontId="12" fillId="0" borderId="0"/>
    <xf numFmtId="165" fontId="19" fillId="0" borderId="0"/>
    <xf numFmtId="165" fontId="19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6" fillId="10" borderId="0" applyNumberFormat="0" applyBorder="0" applyAlignment="0" applyProtection="0"/>
    <xf numFmtId="0" fontId="27" fillId="2" borderId="1" applyNumberFormat="0" applyAlignment="0" applyProtection="0"/>
    <xf numFmtId="0" fontId="28" fillId="1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1" fillId="5" borderId="1" applyNumberFormat="0" applyAlignment="0" applyProtection="0"/>
    <xf numFmtId="0" fontId="33" fillId="15" borderId="0" applyNumberFormat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6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7" borderId="6" applyNumberFormat="0" applyFont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5" fillId="2" borderId="7" applyNumberFormat="0" applyAlignment="0" applyProtection="0"/>
    <xf numFmtId="0" fontId="36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9" fillId="0" borderId="0"/>
    <xf numFmtId="0" fontId="60" fillId="0" borderId="0"/>
    <xf numFmtId="165" fontId="10" fillId="0" borderId="0"/>
    <xf numFmtId="0" fontId="62" fillId="0" borderId="0"/>
    <xf numFmtId="0" fontId="60" fillId="0" borderId="0"/>
    <xf numFmtId="0" fontId="62" fillId="0" borderId="0"/>
    <xf numFmtId="165" fontId="9" fillId="0" borderId="0"/>
    <xf numFmtId="0" fontId="62" fillId="0" borderId="0"/>
    <xf numFmtId="0" fontId="9" fillId="0" borderId="0"/>
    <xf numFmtId="165" fontId="63" fillId="0" borderId="0"/>
    <xf numFmtId="0" fontId="19" fillId="0" borderId="0"/>
    <xf numFmtId="0" fontId="19" fillId="0" borderId="0"/>
    <xf numFmtId="0" fontId="60" fillId="0" borderId="0"/>
    <xf numFmtId="165" fontId="8" fillId="0" borderId="0"/>
    <xf numFmtId="165" fontId="8" fillId="0" borderId="0"/>
    <xf numFmtId="0" fontId="19" fillId="0" borderId="0"/>
    <xf numFmtId="165" fontId="24" fillId="2" borderId="0" applyNumberFormat="0" applyBorder="0" applyAlignment="0" applyProtection="0"/>
    <xf numFmtId="165" fontId="24" fillId="16" borderId="0" applyNumberFormat="0" applyBorder="0" applyAlignment="0" applyProtection="0"/>
    <xf numFmtId="165" fontId="24" fillId="2" borderId="0" applyNumberFormat="0" applyBorder="0" applyAlignment="0" applyProtection="0"/>
    <xf numFmtId="165" fontId="24" fillId="4" borderId="0" applyNumberFormat="0" applyBorder="0" applyAlignment="0" applyProtection="0"/>
    <xf numFmtId="165" fontId="24" fillId="5" borderId="0" applyNumberFormat="0" applyBorder="0" applyAlignment="0" applyProtection="0"/>
    <xf numFmtId="165" fontId="24" fillId="6" borderId="0" applyNumberFormat="0" applyBorder="0" applyAlignment="0" applyProtection="0"/>
    <xf numFmtId="165" fontId="24" fillId="7" borderId="0" applyNumberFormat="0" applyBorder="0" applyAlignment="0" applyProtection="0"/>
    <xf numFmtId="165" fontId="24" fillId="7" borderId="0" applyNumberFormat="0" applyBorder="0" applyAlignment="0" applyProtection="0"/>
    <xf numFmtId="165" fontId="24" fillId="6" borderId="0" applyNumberFormat="0" applyBorder="0" applyAlignment="0" applyProtection="0"/>
    <xf numFmtId="165" fontId="24" fillId="8" borderId="0" applyNumberFormat="0" applyBorder="0" applyAlignment="0" applyProtection="0"/>
    <xf numFmtId="165" fontId="24" fillId="5" borderId="0" applyNumberFormat="0" applyBorder="0" applyAlignment="0" applyProtection="0"/>
    <xf numFmtId="165" fontId="25" fillId="9" borderId="0" applyNumberFormat="0" applyBorder="0" applyAlignment="0" applyProtection="0"/>
    <xf numFmtId="165" fontId="25" fillId="7" borderId="0" applyNumberFormat="0" applyBorder="0" applyAlignment="0" applyProtection="0"/>
    <xf numFmtId="165" fontId="25" fillId="7" borderId="0" applyNumberFormat="0" applyBorder="0" applyAlignment="0" applyProtection="0"/>
    <xf numFmtId="165" fontId="25" fillId="6" borderId="0" applyNumberFormat="0" applyBorder="0" applyAlignment="0" applyProtection="0"/>
    <xf numFmtId="165" fontId="25" fillId="9" borderId="0" applyNumberFormat="0" applyBorder="0" applyAlignment="0" applyProtection="0"/>
    <xf numFmtId="165" fontId="25" fillId="5" borderId="0" applyNumberFormat="0" applyBorder="0" applyAlignment="0" applyProtection="0"/>
    <xf numFmtId="165" fontId="26" fillId="17" borderId="0" applyNumberFormat="0" applyBorder="0" applyAlignment="0" applyProtection="0"/>
    <xf numFmtId="165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5" fontId="28" fillId="11" borderId="2" applyNumberFormat="0" applyAlignment="0" applyProtection="0"/>
    <xf numFmtId="165" fontId="29" fillId="0" borderId="3" applyNumberFormat="0" applyFill="0" applyAlignment="0" applyProtection="0"/>
    <xf numFmtId="165" fontId="18" fillId="0" borderId="0" applyNumberFormat="0" applyFill="0" applyBorder="0" applyProtection="0">
      <alignment horizontal="left" vertical="top" wrapText="1"/>
    </xf>
    <xf numFmtId="0" fontId="18" fillId="0" borderId="0" applyNumberFormat="0" applyFill="0" applyBorder="0" applyProtection="0">
      <alignment horizontal="left" vertical="top" wrapText="1"/>
    </xf>
    <xf numFmtId="165" fontId="18" fillId="0" borderId="0" applyNumberFormat="0" applyFill="0" applyBorder="0" applyProtection="0">
      <alignment horizontal="right" vertical="top"/>
    </xf>
    <xf numFmtId="0" fontId="18" fillId="0" borderId="0" applyNumberFormat="0" applyFill="0" applyBorder="0" applyProtection="0">
      <alignment horizontal="right" vertical="top"/>
    </xf>
    <xf numFmtId="165" fontId="18" fillId="0" borderId="0" applyNumberFormat="0" applyFill="0" applyBorder="0" applyProtection="0">
      <alignment horizontal="left" vertical="top"/>
    </xf>
    <xf numFmtId="0" fontId="18" fillId="0" borderId="0" applyNumberFormat="0" applyFill="0" applyBorder="0" applyProtection="0">
      <alignment horizontal="left" vertical="top"/>
    </xf>
    <xf numFmtId="165" fontId="30" fillId="0" borderId="0" applyNumberFormat="0" applyFill="0" applyBorder="0" applyAlignment="0" applyProtection="0"/>
    <xf numFmtId="165" fontId="25" fillId="9" borderId="0" applyNumberFormat="0" applyBorder="0" applyAlignment="0" applyProtection="0"/>
    <xf numFmtId="165" fontId="25" fillId="12" borderId="0" applyNumberFormat="0" applyBorder="0" applyAlignment="0" applyProtection="0"/>
    <xf numFmtId="165" fontId="25" fillId="12" borderId="0" applyNumberFormat="0" applyBorder="0" applyAlignment="0" applyProtection="0"/>
    <xf numFmtId="165" fontId="25" fillId="13" borderId="0" applyNumberFormat="0" applyBorder="0" applyAlignment="0" applyProtection="0"/>
    <xf numFmtId="165" fontId="25" fillId="9" borderId="0" applyNumberFormat="0" applyBorder="0" applyAlignment="0" applyProtection="0"/>
    <xf numFmtId="165" fontId="25" fillId="14" borderId="0" applyNumberFormat="0" applyBorder="0" applyAlignment="0" applyProtection="0"/>
    <xf numFmtId="165" fontId="18" fillId="0" borderId="0" applyNumberFormat="0" applyFill="0" applyBorder="0" applyProtection="0">
      <alignment horizontal="right" vertical="top"/>
    </xf>
    <xf numFmtId="0" fontId="18" fillId="0" borderId="0" applyNumberFormat="0" applyFill="0" applyBorder="0" applyProtection="0">
      <alignment horizontal="right" vertical="top"/>
    </xf>
    <xf numFmtId="165" fontId="33" fillId="15" borderId="0" applyNumberFormat="0" applyBorder="0" applyAlignment="0" applyProtection="0"/>
    <xf numFmtId="165" fontId="20" fillId="0" borderId="4" applyNumberFormat="0" applyFill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top"/>
      <protection locked="0"/>
    </xf>
    <xf numFmtId="165" fontId="20" fillId="0" borderId="5" applyNumberFormat="0" applyFill="0" applyAlignment="0" applyProtection="0">
      <alignment vertical="top"/>
      <protection locked="0"/>
    </xf>
    <xf numFmtId="0" fontId="20" fillId="0" borderId="5" applyNumberFormat="0" applyFill="0" applyAlignment="0" applyProtection="0">
      <alignment vertical="top"/>
      <protection locked="0"/>
    </xf>
    <xf numFmtId="165" fontId="20" fillId="0" borderId="0" applyNumberFormat="0" applyFill="0" applyAlignment="0" applyProtection="0"/>
    <xf numFmtId="0" fontId="20" fillId="0" borderId="0" applyNumberFormat="0" applyFill="0" applyAlignment="0" applyProtection="0"/>
    <xf numFmtId="165" fontId="34" fillId="5" borderId="0" applyNumberFormat="0" applyBorder="0" applyAlignment="0" applyProtection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0" fontId="8" fillId="0" borderId="0"/>
    <xf numFmtId="0" fontId="8" fillId="0" borderId="0"/>
    <xf numFmtId="165" fontId="19" fillId="0" borderId="0"/>
    <xf numFmtId="0" fontId="24" fillId="0" borderId="0"/>
    <xf numFmtId="165" fontId="19" fillId="0" borderId="0"/>
    <xf numFmtId="0" fontId="19" fillId="0" borderId="0"/>
    <xf numFmtId="165" fontId="19" fillId="0" borderId="0"/>
    <xf numFmtId="0" fontId="8" fillId="0" borderId="0"/>
    <xf numFmtId="0" fontId="19" fillId="0" borderId="0"/>
    <xf numFmtId="0" fontId="8" fillId="0" borderId="0"/>
    <xf numFmtId="165" fontId="19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9" fillId="5" borderId="6" applyNumberFormat="0" applyFont="0" applyAlignment="0" applyProtection="0"/>
    <xf numFmtId="165" fontId="19" fillId="16" borderId="6" applyNumberFormat="0" applyFont="0" applyAlignment="0" applyProtection="0"/>
    <xf numFmtId="165" fontId="21" fillId="0" borderId="0" applyNumberFormat="0" applyFill="0" applyBorder="0" applyProtection="0">
      <alignment horizontal="right" vertical="top"/>
    </xf>
    <xf numFmtId="0" fontId="21" fillId="0" borderId="0" applyNumberFormat="0" applyFill="0" applyBorder="0" applyProtection="0">
      <alignment horizontal="right" vertical="top"/>
    </xf>
    <xf numFmtId="165" fontId="18" fillId="0" borderId="0" applyNumberFormat="0" applyFill="0" applyBorder="0" applyProtection="0">
      <alignment vertical="top"/>
      <protection locked="0"/>
    </xf>
    <xf numFmtId="0" fontId="18" fillId="0" borderId="0" applyNumberFormat="0" applyFill="0" applyBorder="0" applyProtection="0">
      <alignment vertical="top"/>
      <protection locked="0"/>
    </xf>
    <xf numFmtId="165" fontId="35" fillId="16" borderId="7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40" fillId="0" borderId="8" applyNumberFormat="0" applyFill="0" applyAlignment="0" applyProtection="0"/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165" fontId="22" fillId="0" borderId="0" applyNumberFormat="0" applyFill="0" applyBorder="0" applyProtection="0">
      <alignment horizontal="left" vertical="top"/>
    </xf>
    <xf numFmtId="165" fontId="41" fillId="0" borderId="9" applyNumberFormat="0" applyFill="0" applyAlignment="0" applyProtection="0"/>
    <xf numFmtId="0" fontId="22" fillId="0" borderId="0" applyNumberFormat="0" applyFill="0" applyBorder="0" applyProtection="0">
      <alignment horizontal="left" vertical="top"/>
    </xf>
    <xf numFmtId="165" fontId="30" fillId="0" borderId="10" applyNumberFormat="0" applyFill="0" applyAlignment="0" applyProtection="0"/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165" fontId="3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165" fontId="3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165" fontId="42" fillId="0" borderId="11" applyNumberFormat="0" applyFill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5" borderId="0" applyNumberFormat="0" applyBorder="0" applyAlignment="0" applyProtection="0"/>
    <xf numFmtId="0" fontId="27" fillId="2" borderId="1" applyNumberFormat="0" applyAlignment="0" applyProtection="0"/>
    <xf numFmtId="0" fontId="27" fillId="2" borderId="1" applyNumberFormat="0" applyAlignment="0" applyProtection="0"/>
    <xf numFmtId="0" fontId="31" fillId="5" borderId="1" applyNumberFormat="0" applyAlignment="0" applyProtection="0"/>
    <xf numFmtId="165" fontId="19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5" borderId="1" applyNumberFormat="0" applyAlignment="0" applyProtection="0"/>
    <xf numFmtId="165" fontId="20" fillId="0" borderId="5" applyNumberFormat="0" applyFill="0" applyAlignment="0" applyProtection="0">
      <alignment vertical="top"/>
      <protection locked="0"/>
    </xf>
    <xf numFmtId="0" fontId="20" fillId="0" borderId="5" applyNumberFormat="0" applyFill="0" applyAlignment="0" applyProtection="0">
      <alignment vertical="top"/>
      <protection locked="0"/>
    </xf>
    <xf numFmtId="0" fontId="20" fillId="0" borderId="5" applyNumberFormat="0" applyFill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165" fontId="19" fillId="0" borderId="0"/>
    <xf numFmtId="0" fontId="7" fillId="0" borderId="0"/>
    <xf numFmtId="0" fontId="7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64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19" fillId="17" borderId="6" applyNumberFormat="0" applyFont="0" applyAlignment="0" applyProtection="0"/>
    <xf numFmtId="0" fontId="35" fillId="2" borderId="7" applyNumberFormat="0" applyAlignment="0" applyProtection="0"/>
    <xf numFmtId="0" fontId="35" fillId="2" borderId="7" applyNumberFormat="0" applyAlignment="0" applyProtection="0"/>
    <xf numFmtId="165" fontId="35" fillId="16" borderId="7" applyNumberFormat="0" applyAlignment="0" applyProtection="0"/>
    <xf numFmtId="0" fontId="19" fillId="0" borderId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24" fillId="2" borderId="0" applyNumberFormat="0" applyBorder="0" applyAlignment="0" applyProtection="0"/>
    <xf numFmtId="165" fontId="24" fillId="16" borderId="0" applyNumberFormat="0" applyBorder="0" applyAlignment="0" applyProtection="0"/>
    <xf numFmtId="0" fontId="24" fillId="3" borderId="0" applyNumberFormat="0" applyBorder="0" applyAlignment="0" applyProtection="0"/>
    <xf numFmtId="165" fontId="24" fillId="2" borderId="0" applyNumberFormat="0" applyBorder="0" applyAlignment="0" applyProtection="0"/>
    <xf numFmtId="165" fontId="24" fillId="4" borderId="0" applyNumberFormat="0" applyBorder="0" applyAlignment="0" applyProtection="0"/>
    <xf numFmtId="165" fontId="24" fillId="5" borderId="0" applyNumberFormat="0" applyBorder="0" applyAlignment="0" applyProtection="0"/>
    <xf numFmtId="165" fontId="24" fillId="6" borderId="0" applyNumberFormat="0" applyBorder="0" applyAlignment="0" applyProtection="0"/>
    <xf numFmtId="165" fontId="24" fillId="7" borderId="0" applyNumberFormat="0" applyBorder="0" applyAlignment="0" applyProtection="0"/>
    <xf numFmtId="165" fontId="24" fillId="7" borderId="0" applyNumberFormat="0" applyBorder="0" applyAlignment="0" applyProtection="0"/>
    <xf numFmtId="165" fontId="24" fillId="6" borderId="0" applyNumberFormat="0" applyBorder="0" applyAlignment="0" applyProtection="0"/>
    <xf numFmtId="165" fontId="24" fillId="8" borderId="0" applyNumberFormat="0" applyBorder="0" applyAlignment="0" applyProtection="0"/>
    <xf numFmtId="165" fontId="24" fillId="5" borderId="0" applyNumberFormat="0" applyBorder="0" applyAlignment="0" applyProtection="0"/>
    <xf numFmtId="165" fontId="25" fillId="9" borderId="0" applyNumberFormat="0" applyBorder="0" applyAlignment="0" applyProtection="0"/>
    <xf numFmtId="165" fontId="25" fillId="7" borderId="0" applyNumberFormat="0" applyBorder="0" applyAlignment="0" applyProtection="0"/>
    <xf numFmtId="165" fontId="25" fillId="7" borderId="0" applyNumberFormat="0" applyBorder="0" applyAlignment="0" applyProtection="0"/>
    <xf numFmtId="165" fontId="25" fillId="6" borderId="0" applyNumberFormat="0" applyBorder="0" applyAlignment="0" applyProtection="0"/>
    <xf numFmtId="165" fontId="25" fillId="9" borderId="0" applyNumberFormat="0" applyBorder="0" applyAlignment="0" applyProtection="0"/>
    <xf numFmtId="165" fontId="25" fillId="5" borderId="0" applyNumberFormat="0" applyBorder="0" applyAlignment="0" applyProtection="0"/>
    <xf numFmtId="165" fontId="26" fillId="17" borderId="0" applyNumberFormat="0" applyBorder="0" applyAlignment="0" applyProtection="0"/>
    <xf numFmtId="0" fontId="27" fillId="2" borderId="1" applyNumberFormat="0" applyAlignment="0" applyProtection="0"/>
    <xf numFmtId="165" fontId="28" fillId="11" borderId="2" applyNumberFormat="0" applyAlignment="0" applyProtection="0"/>
    <xf numFmtId="165" fontId="29" fillId="0" borderId="3" applyNumberFormat="0" applyFill="0" applyAlignment="0" applyProtection="0"/>
    <xf numFmtId="165" fontId="30" fillId="0" borderId="0" applyNumberFormat="0" applyFill="0" applyBorder="0" applyAlignment="0" applyProtection="0"/>
    <xf numFmtId="165" fontId="25" fillId="9" borderId="0" applyNumberFormat="0" applyBorder="0" applyAlignment="0" applyProtection="0"/>
    <xf numFmtId="165" fontId="25" fillId="12" borderId="0" applyNumberFormat="0" applyBorder="0" applyAlignment="0" applyProtection="0"/>
    <xf numFmtId="165" fontId="25" fillId="12" borderId="0" applyNumberFormat="0" applyBorder="0" applyAlignment="0" applyProtection="0"/>
    <xf numFmtId="165" fontId="25" fillId="13" borderId="0" applyNumberFormat="0" applyBorder="0" applyAlignment="0" applyProtection="0"/>
    <xf numFmtId="165" fontId="25" fillId="9" borderId="0" applyNumberFormat="0" applyBorder="0" applyAlignment="0" applyProtection="0"/>
    <xf numFmtId="165" fontId="25" fillId="14" borderId="0" applyNumberFormat="0" applyBorder="0" applyAlignment="0" applyProtection="0"/>
    <xf numFmtId="0" fontId="31" fillId="5" borderId="1" applyNumberFormat="0" applyAlignment="0" applyProtection="0"/>
    <xf numFmtId="165" fontId="33" fillId="15" borderId="0" applyNumberFormat="0" applyBorder="0" applyAlignment="0" applyProtection="0"/>
    <xf numFmtId="43" fontId="19" fillId="0" borderId="0" applyFont="0" applyFill="0" applyBorder="0" applyAlignment="0" applyProtection="0"/>
    <xf numFmtId="165" fontId="34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165" fontId="19" fillId="5" borderId="6" applyNumberFormat="0" applyFont="0" applyAlignment="0" applyProtection="0"/>
    <xf numFmtId="165" fontId="35" fillId="16" borderId="7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40" fillId="0" borderId="8" applyNumberFormat="0" applyFill="0" applyAlignment="0" applyProtection="0"/>
    <xf numFmtId="165" fontId="41" fillId="0" borderId="9" applyNumberFormat="0" applyFill="0" applyAlignment="0" applyProtection="0"/>
    <xf numFmtId="165" fontId="30" fillId="0" borderId="10" applyNumberFormat="0" applyFill="0" applyAlignment="0" applyProtection="0"/>
    <xf numFmtId="165" fontId="39" fillId="0" borderId="0" applyNumberFormat="0" applyFill="0" applyBorder="0" applyAlignment="0" applyProtection="0"/>
    <xf numFmtId="165" fontId="42" fillId="0" borderId="11" applyNumberFormat="0" applyFill="0" applyAlignment="0" applyProtection="0"/>
    <xf numFmtId="0" fontId="5" fillId="3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54" applyNumberFormat="0" applyFont="0" applyAlignment="0" applyProtection="0"/>
    <xf numFmtId="165" fontId="19" fillId="0" borderId="0"/>
    <xf numFmtId="0" fontId="19" fillId="0" borderId="0"/>
    <xf numFmtId="165" fontId="3" fillId="0" borderId="0"/>
    <xf numFmtId="165" fontId="3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 applyNumberFormat="0" applyFill="0" applyBorder="0" applyAlignment="0" applyProtection="0"/>
    <xf numFmtId="165" fontId="19" fillId="0" borderId="0"/>
    <xf numFmtId="165" fontId="1" fillId="0" borderId="0"/>
    <xf numFmtId="165" fontId="1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2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3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7" fillId="23" borderId="15" applyNumberFormat="0" applyAlignment="0" applyProtection="0"/>
    <xf numFmtId="0" fontId="27" fillId="2" borderId="1" applyNumberFormat="0" applyAlignment="0" applyProtection="0"/>
    <xf numFmtId="0" fontId="17" fillId="0" borderId="0" applyNumberFormat="0" applyFill="0" applyBorder="0" applyProtection="0">
      <alignment horizontal="left" vertical="top"/>
    </xf>
    <xf numFmtId="0" fontId="28" fillId="11" borderId="2" applyNumberFormat="0" applyAlignment="0" applyProtection="0"/>
    <xf numFmtId="0" fontId="28" fillId="11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8" fillId="11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8" fillId="24" borderId="15" applyNumberFormat="0" applyAlignment="0" applyProtection="0"/>
    <xf numFmtId="0" fontId="31" fillId="5" borderId="1" applyNumberFormat="0" applyAlignment="0" applyProtection="0"/>
    <xf numFmtId="0" fontId="37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5" fontId="20" fillId="0" borderId="4" applyNumberFormat="0" applyFill="0" applyAlignment="0" applyProtection="0">
      <alignment vertical="top"/>
      <protection locked="0"/>
    </xf>
    <xf numFmtId="0" fontId="20" fillId="0" borderId="4" applyNumberFormat="0" applyFill="0" applyAlignment="0" applyProtection="0">
      <alignment vertical="top"/>
      <protection locked="0"/>
    </xf>
    <xf numFmtId="165" fontId="20" fillId="0" borderId="4" applyNumberFormat="0" applyFill="0" applyAlignment="0" applyProtection="0">
      <alignment vertical="top"/>
      <protection locked="0"/>
    </xf>
    <xf numFmtId="0" fontId="29" fillId="0" borderId="3" applyNumberFormat="0" applyFill="0" applyAlignment="0" applyProtection="0"/>
    <xf numFmtId="0" fontId="61" fillId="5" borderId="0" applyNumberFormat="0" applyBorder="0" applyAlignment="0" applyProtection="0"/>
    <xf numFmtId="0" fontId="3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24" fillId="0" borderId="0"/>
    <xf numFmtId="165" fontId="19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9" fillId="0" borderId="0"/>
    <xf numFmtId="165" fontId="1" fillId="0" borderId="0"/>
    <xf numFmtId="165" fontId="19" fillId="0" borderId="0"/>
    <xf numFmtId="165" fontId="1" fillId="0" borderId="0"/>
    <xf numFmtId="165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9" fillId="17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/>
    </xf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36" fillId="0" borderId="0" applyNumberFormat="0" applyFill="0" applyBorder="0" applyAlignment="0" applyProtection="0"/>
  </cellStyleXfs>
  <cellXfs count="1002">
    <xf numFmtId="0" fontId="0" fillId="0" borderId="0" xfId="0"/>
    <xf numFmtId="0" fontId="21" fillId="0" borderId="0" xfId="167" applyFont="1" applyBorder="1"/>
    <xf numFmtId="0" fontId="21" fillId="0" borderId="0" xfId="167" applyFont="1"/>
    <xf numFmtId="0" fontId="21" fillId="0" borderId="0" xfId="60" applyFont="1" applyFill="1" applyBorder="1"/>
    <xf numFmtId="0" fontId="21" fillId="0" borderId="0" xfId="167" applyFont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0" xfId="60" applyFont="1" applyBorder="1" applyAlignment="1"/>
    <xf numFmtId="0" fontId="21" fillId="0" borderId="0" xfId="60" applyFont="1" applyBorder="1" applyAlignment="1">
      <alignment horizontal="left" vertical="center"/>
    </xf>
    <xf numFmtId="0" fontId="21" fillId="0" borderId="0" xfId="60" applyFont="1" applyFill="1" applyBorder="1" applyAlignment="1">
      <alignment horizontal="left"/>
    </xf>
    <xf numFmtId="0" fontId="21" fillId="0" borderId="0" xfId="60" applyFont="1" applyBorder="1" applyAlignment="1">
      <alignment horizontal="left"/>
    </xf>
    <xf numFmtId="0" fontId="65" fillId="0" borderId="0" xfId="60" applyFont="1" applyBorder="1" applyAlignment="1">
      <alignment horizontal="left"/>
    </xf>
    <xf numFmtId="0" fontId="43" fillId="18" borderId="17" xfId="60" applyFont="1" applyFill="1" applyBorder="1" applyAlignment="1">
      <alignment horizontal="center" vertical="center"/>
    </xf>
    <xf numFmtId="0" fontId="43" fillId="18" borderId="18" xfId="60" applyFont="1" applyFill="1" applyBorder="1" applyAlignment="1">
      <alignment horizontal="center" vertical="center"/>
    </xf>
    <xf numFmtId="0" fontId="43" fillId="18" borderId="19" xfId="60" applyFont="1" applyFill="1" applyBorder="1" applyAlignment="1">
      <alignment horizontal="center" vertical="center"/>
    </xf>
    <xf numFmtId="0" fontId="21" fillId="0" borderId="0" xfId="60" applyFont="1" applyFill="1" applyBorder="1" applyAlignment="1"/>
    <xf numFmtId="0" fontId="22" fillId="28" borderId="12" xfId="60" applyFont="1" applyFill="1" applyBorder="1" applyAlignment="1">
      <alignment horizontal="center" vertical="center"/>
    </xf>
    <xf numFmtId="0" fontId="22" fillId="28" borderId="12" xfId="60" applyFont="1" applyFill="1" applyBorder="1" applyAlignment="1">
      <alignment vertical="center"/>
    </xf>
    <xf numFmtId="0" fontId="21" fillId="29" borderId="12" xfId="60" applyFont="1" applyFill="1" applyBorder="1" applyAlignment="1">
      <alignment horizontal="center" vertical="center" wrapText="1"/>
    </xf>
    <xf numFmtId="0" fontId="21" fillId="29" borderId="12" xfId="60" applyFont="1" applyFill="1" applyBorder="1" applyAlignment="1">
      <alignment vertical="center" wrapText="1"/>
    </xf>
    <xf numFmtId="0" fontId="21" fillId="20" borderId="12" xfId="60" applyFont="1" applyFill="1" applyBorder="1" applyAlignment="1">
      <alignment horizontal="center" vertical="center" wrapText="1"/>
    </xf>
    <xf numFmtId="0" fontId="21" fillId="20" borderId="12" xfId="60" applyFont="1" applyFill="1" applyBorder="1" applyAlignment="1">
      <alignment horizontal="left" vertical="center" wrapText="1"/>
    </xf>
    <xf numFmtId="0" fontId="21" fillId="0" borderId="0" xfId="167" applyFont="1" applyFill="1"/>
    <xf numFmtId="0" fontId="21" fillId="27" borderId="12" xfId="60" applyFont="1" applyFill="1" applyBorder="1" applyAlignment="1">
      <alignment horizontal="center" vertical="center" wrapText="1"/>
    </xf>
    <xf numFmtId="0" fontId="21" fillId="0" borderId="12" xfId="60" applyFont="1" applyFill="1" applyBorder="1" applyAlignment="1">
      <alignment horizontal="center" vertical="center" wrapText="1"/>
    </xf>
    <xf numFmtId="0" fontId="21" fillId="27" borderId="12" xfId="60" applyFont="1" applyFill="1" applyBorder="1" applyAlignment="1">
      <alignment vertical="center" wrapText="1"/>
    </xf>
    <xf numFmtId="0" fontId="67" fillId="0" borderId="0" xfId="60" applyFont="1" applyBorder="1" applyAlignment="1"/>
    <xf numFmtId="0" fontId="21" fillId="0" borderId="12" xfId="60" applyFont="1" applyFill="1" applyBorder="1" applyAlignment="1">
      <alignment vertical="center" wrapText="1"/>
    </xf>
    <xf numFmtId="0" fontId="21" fillId="0" borderId="12" xfId="441" applyFont="1" applyFill="1" applyBorder="1" applyAlignment="1">
      <alignment horizontal="center" vertical="center" wrapText="1"/>
    </xf>
    <xf numFmtId="0" fontId="21" fillId="0" borderId="12" xfId="441" applyFont="1" applyFill="1" applyBorder="1" applyAlignment="1">
      <alignment vertical="center" wrapText="1"/>
    </xf>
    <xf numFmtId="0" fontId="21" fillId="0" borderId="22" xfId="60" applyFont="1" applyFill="1" applyBorder="1" applyAlignment="1">
      <alignment horizontal="left" vertical="center" wrapText="1"/>
    </xf>
    <xf numFmtId="0" fontId="21" fillId="0" borderId="12" xfId="60" applyFont="1" applyFill="1" applyBorder="1" applyAlignment="1">
      <alignment horizontal="left" vertical="top" wrapText="1"/>
    </xf>
    <xf numFmtId="0" fontId="43" fillId="18" borderId="14" xfId="60" applyFont="1" applyFill="1" applyBorder="1" applyAlignment="1">
      <alignment horizontal="center" vertical="center"/>
    </xf>
    <xf numFmtId="0" fontId="43" fillId="18" borderId="23" xfId="60" applyFont="1" applyFill="1" applyBorder="1" applyAlignment="1">
      <alignment horizontal="center" vertical="center"/>
    </xf>
    <xf numFmtId="0" fontId="43" fillId="18" borderId="13" xfId="60" applyFont="1" applyFill="1" applyBorder="1" applyAlignment="1">
      <alignment horizontal="center" vertical="center"/>
    </xf>
    <xf numFmtId="0" fontId="22" fillId="0" borderId="0" xfId="60" applyFont="1" applyBorder="1" applyAlignment="1">
      <alignment horizontal="center"/>
    </xf>
    <xf numFmtId="0" fontId="22" fillId="0" borderId="0" xfId="60" applyFont="1" applyBorder="1" applyAlignment="1">
      <alignment horizontal="center" vertical="center"/>
    </xf>
    <xf numFmtId="0" fontId="46" fillId="0" borderId="0" xfId="60" applyFont="1" applyBorder="1" applyAlignment="1">
      <alignment horizontal="right"/>
    </xf>
    <xf numFmtId="0" fontId="46" fillId="0" borderId="0" xfId="60" applyFont="1" applyFill="1" applyBorder="1" applyAlignment="1">
      <alignment horizontal="left"/>
    </xf>
    <xf numFmtId="0" fontId="21" fillId="0" borderId="0" xfId="60" applyFont="1" applyBorder="1"/>
    <xf numFmtId="0" fontId="21" fillId="20" borderId="12" xfId="60" applyFont="1" applyFill="1" applyBorder="1" applyAlignment="1">
      <alignment vertical="center" wrapText="1"/>
    </xf>
    <xf numFmtId="0" fontId="21" fillId="0" borderId="0" xfId="60" applyFont="1" applyBorder="1" applyAlignment="1">
      <alignment horizontal="center" vertical="top" wrapText="1"/>
    </xf>
    <xf numFmtId="0" fontId="21" fillId="0" borderId="0" xfId="60" applyFont="1" applyBorder="1" applyAlignment="1">
      <alignment vertical="top" wrapText="1"/>
    </xf>
    <xf numFmtId="0" fontId="21" fillId="0" borderId="0" xfId="60" applyFont="1" applyBorder="1" applyAlignment="1">
      <alignment horizontal="center"/>
    </xf>
    <xf numFmtId="0" fontId="21" fillId="20" borderId="0" xfId="60" applyFont="1" applyFill="1" applyBorder="1" applyAlignment="1">
      <alignment horizontal="center"/>
    </xf>
    <xf numFmtId="0" fontId="21" fillId="20" borderId="0" xfId="60" applyFont="1" applyFill="1" applyBorder="1" applyAlignment="1">
      <alignment horizontal="center" vertical="top" wrapText="1"/>
    </xf>
    <xf numFmtId="0" fontId="21" fillId="20" borderId="0" xfId="167" applyFont="1" applyFill="1" applyBorder="1"/>
    <xf numFmtId="0" fontId="21" fillId="20" borderId="0" xfId="167" applyFont="1" applyFill="1" applyBorder="1" applyAlignment="1">
      <alignment wrapText="1"/>
    </xf>
    <xf numFmtId="0" fontId="21" fillId="20" borderId="0" xfId="60" applyFont="1" applyFill="1" applyBorder="1" applyAlignment="1">
      <alignment horizontal="left"/>
    </xf>
    <xf numFmtId="0" fontId="21" fillId="20" borderId="0" xfId="60" applyFont="1" applyFill="1" applyBorder="1" applyAlignment="1"/>
    <xf numFmtId="0" fontId="21" fillId="20" borderId="0" xfId="60" applyFont="1" applyFill="1" applyBorder="1" applyAlignment="1">
      <alignment horizontal="center" vertical="justify" shrinkToFit="1"/>
    </xf>
    <xf numFmtId="0" fontId="21" fillId="20" borderId="0" xfId="60" applyFont="1" applyFill="1" applyBorder="1" applyAlignment="1">
      <alignment vertical="justify" shrinkToFit="1"/>
    </xf>
    <xf numFmtId="0" fontId="21" fillId="20" borderId="0" xfId="60" applyFont="1" applyFill="1" applyBorder="1"/>
    <xf numFmtId="0" fontId="21" fillId="20" borderId="0" xfId="60" applyFont="1" applyFill="1" applyAlignment="1">
      <alignment horizontal="center"/>
    </xf>
    <xf numFmtId="0" fontId="21" fillId="20" borderId="0" xfId="60" applyFont="1" applyFill="1" applyAlignment="1">
      <alignment horizontal="left" indent="4"/>
    </xf>
    <xf numFmtId="0" fontId="21" fillId="0" borderId="0" xfId="60" applyFont="1" applyFill="1" applyBorder="1" applyAlignment="1">
      <alignment horizontal="left" vertical="center" shrinkToFit="1"/>
    </xf>
    <xf numFmtId="0" fontId="21" fillId="0" borderId="0" xfId="60" applyFont="1" applyBorder="1" applyAlignment="1">
      <alignment horizontal="left" vertical="center" shrinkToFit="1"/>
    </xf>
    <xf numFmtId="0" fontId="43" fillId="18" borderId="0" xfId="60" applyFont="1" applyFill="1" applyBorder="1" applyAlignment="1">
      <alignment horizontal="center" vertical="center" shrinkToFit="1"/>
    </xf>
    <xf numFmtId="0" fontId="43" fillId="18" borderId="14" xfId="60" applyFont="1" applyFill="1" applyBorder="1" applyAlignment="1">
      <alignment horizontal="center" vertical="center" shrinkToFit="1"/>
    </xf>
    <xf numFmtId="0" fontId="43" fillId="18" borderId="25" xfId="60" applyFont="1" applyFill="1" applyBorder="1" applyAlignment="1">
      <alignment horizontal="center" vertical="center" shrinkToFit="1"/>
    </xf>
    <xf numFmtId="0" fontId="43" fillId="18" borderId="23" xfId="60" applyFont="1" applyFill="1" applyBorder="1" applyAlignment="1">
      <alignment horizontal="center" vertical="center" shrinkToFit="1"/>
    </xf>
    <xf numFmtId="0" fontId="21" fillId="29" borderId="0" xfId="60" applyFont="1" applyFill="1" applyBorder="1" applyAlignment="1">
      <alignment horizontal="center" vertical="center" wrapText="1"/>
    </xf>
    <xf numFmtId="0" fontId="22" fillId="29" borderId="12" xfId="60" applyFont="1" applyFill="1" applyBorder="1" applyAlignment="1">
      <alignment horizontal="center" vertical="center" wrapText="1"/>
    </xf>
    <xf numFmtId="0" fontId="21" fillId="0" borderId="16" xfId="167" applyFont="1" applyFill="1" applyBorder="1" applyAlignment="1">
      <alignment horizontal="center" vertical="center" wrapText="1"/>
    </xf>
    <xf numFmtId="0" fontId="21" fillId="20" borderId="12" xfId="167" applyFont="1" applyFill="1" applyBorder="1" applyAlignment="1">
      <alignment horizontal="center" vertical="center" wrapText="1"/>
    </xf>
    <xf numFmtId="0" fontId="21" fillId="0" borderId="21" xfId="60" applyFont="1" applyFill="1" applyBorder="1" applyAlignment="1">
      <alignment vertical="center" wrapText="1"/>
    </xf>
    <xf numFmtId="0" fontId="21" fillId="0" borderId="22" xfId="60" applyFont="1" applyFill="1" applyBorder="1" applyAlignment="1">
      <alignment vertical="center" wrapText="1"/>
    </xf>
    <xf numFmtId="0" fontId="21" fillId="30" borderId="12" xfId="441" applyFont="1" applyFill="1" applyBorder="1" applyAlignment="1">
      <alignment vertical="center"/>
    </xf>
    <xf numFmtId="0" fontId="66" fillId="0" borderId="16" xfId="167" applyFont="1" applyFill="1" applyBorder="1" applyAlignment="1">
      <alignment horizontal="center" vertical="center" wrapText="1"/>
    </xf>
    <xf numFmtId="0" fontId="21" fillId="0" borderId="20" xfId="60" applyFont="1" applyFill="1" applyBorder="1" applyAlignment="1">
      <alignment vertical="center" wrapText="1"/>
    </xf>
    <xf numFmtId="0" fontId="43" fillId="18" borderId="0" xfId="60" applyFont="1" applyFill="1" applyBorder="1" applyAlignment="1">
      <alignment horizontal="center" vertical="center" wrapText="1"/>
    </xf>
    <xf numFmtId="0" fontId="43" fillId="18" borderId="28" xfId="60" applyFont="1" applyFill="1" applyBorder="1" applyAlignment="1">
      <alignment horizontal="center" vertical="center"/>
    </xf>
    <xf numFmtId="0" fontId="43" fillId="18" borderId="29" xfId="60" applyFont="1" applyFill="1" applyBorder="1" applyAlignment="1">
      <alignment horizontal="center" vertical="center"/>
    </xf>
    <xf numFmtId="0" fontId="46" fillId="0" borderId="0" xfId="60" applyFont="1" applyBorder="1" applyAlignment="1">
      <alignment horizontal="center"/>
    </xf>
    <xf numFmtId="0" fontId="21" fillId="31" borderId="0" xfId="60" applyFont="1" applyFill="1" applyBorder="1"/>
    <xf numFmtId="0" fontId="21" fillId="31" borderId="0" xfId="60" applyFont="1" applyFill="1" applyBorder="1" applyAlignment="1"/>
    <xf numFmtId="0" fontId="21" fillId="0" borderId="0" xfId="60" applyFont="1" applyBorder="1" applyAlignment="1">
      <alignment vertical="center"/>
    </xf>
    <xf numFmtId="0" fontId="22" fillId="20" borderId="0" xfId="60" applyFont="1" applyFill="1" applyBorder="1" applyAlignment="1">
      <alignment vertical="center" wrapText="1"/>
    </xf>
    <xf numFmtId="0" fontId="22" fillId="18" borderId="18" xfId="60" applyFont="1" applyFill="1" applyBorder="1" applyAlignment="1">
      <alignment vertical="center" wrapText="1"/>
    </xf>
    <xf numFmtId="0" fontId="22" fillId="18" borderId="27" xfId="60" applyFont="1" applyFill="1" applyBorder="1" applyAlignment="1">
      <alignment vertical="center" wrapText="1"/>
    </xf>
    <xf numFmtId="0" fontId="21" fillId="20" borderId="32" xfId="60" applyFont="1" applyFill="1" applyBorder="1" applyAlignment="1">
      <alignment vertical="center" wrapText="1"/>
    </xf>
    <xf numFmtId="0" fontId="21" fillId="0" borderId="12" xfId="60" applyFont="1" applyFill="1" applyBorder="1" applyAlignment="1">
      <alignment horizontal="left" vertical="center"/>
    </xf>
    <xf numFmtId="3" fontId="21" fillId="27" borderId="12" xfId="60" applyNumberFormat="1" applyFont="1" applyFill="1" applyBorder="1" applyAlignment="1">
      <alignment horizontal="left" vertical="center" wrapText="1"/>
    </xf>
    <xf numFmtId="0" fontId="21" fillId="0" borderId="12" xfId="441" applyFont="1" applyFill="1" applyBorder="1" applyAlignment="1">
      <alignment horizontal="left" vertical="center" wrapText="1"/>
    </xf>
    <xf numFmtId="3" fontId="21" fillId="0" borderId="12" xfId="60" applyNumberFormat="1" applyFont="1" applyFill="1" applyBorder="1" applyAlignment="1">
      <alignment horizontal="left" vertical="center" wrapText="1"/>
    </xf>
    <xf numFmtId="3" fontId="21" fillId="29" borderId="12" xfId="60" applyNumberFormat="1" applyFont="1" applyFill="1" applyBorder="1" applyAlignment="1">
      <alignment horizontal="left" vertical="center" wrapText="1"/>
    </xf>
    <xf numFmtId="0" fontId="21" fillId="32" borderId="12" xfId="441" applyFont="1" applyFill="1" applyBorder="1" applyAlignment="1">
      <alignment horizontal="left" vertical="center" wrapText="1"/>
    </xf>
    <xf numFmtId="0" fontId="67" fillId="31" borderId="0" xfId="60" applyFont="1" applyFill="1" applyBorder="1"/>
    <xf numFmtId="0" fontId="43" fillId="28" borderId="12" xfId="60" applyFont="1" applyFill="1" applyBorder="1" applyAlignment="1">
      <alignment horizontal="left" vertical="center"/>
    </xf>
    <xf numFmtId="0" fontId="43" fillId="18" borderId="14" xfId="60" applyFont="1" applyFill="1" applyBorder="1" applyAlignment="1">
      <alignment horizontal="center" vertical="center" wrapText="1"/>
    </xf>
    <xf numFmtId="0" fontId="43" fillId="18" borderId="13" xfId="60" applyFont="1" applyFill="1" applyBorder="1" applyAlignment="1">
      <alignment horizontal="center" vertical="center" wrapText="1"/>
    </xf>
    <xf numFmtId="0" fontId="46" fillId="19" borderId="0" xfId="60" applyFont="1" applyFill="1" applyBorder="1" applyAlignment="1">
      <alignment horizontal="right"/>
    </xf>
    <xf numFmtId="0" fontId="45" fillId="0" borderId="0" xfId="60" applyFont="1" applyBorder="1" applyAlignment="1"/>
    <xf numFmtId="0" fontId="21" fillId="0" borderId="0" xfId="96" applyFont="1" applyBorder="1" applyAlignment="1">
      <alignment horizontal="center" wrapText="1"/>
    </xf>
    <xf numFmtId="0" fontId="21" fillId="0" borderId="0" xfId="96" applyNumberFormat="1" applyFont="1" applyBorder="1" applyAlignment="1">
      <alignment horizontal="center" wrapText="1"/>
    </xf>
    <xf numFmtId="0" fontId="21" fillId="0" borderId="0" xfId="130" applyFont="1" applyBorder="1" applyAlignment="1">
      <alignment horizontal="center" wrapText="1"/>
    </xf>
    <xf numFmtId="0" fontId="21" fillId="0" borderId="0" xfId="130" applyNumberFormat="1" applyFont="1" applyBorder="1" applyAlignment="1">
      <alignment horizontal="center" wrapText="1"/>
    </xf>
    <xf numFmtId="0" fontId="22" fillId="0" borderId="0" xfId="130" applyFont="1" applyBorder="1" applyAlignment="1">
      <alignment horizontal="left" vertical="center" wrapText="1" indent="1"/>
    </xf>
    <xf numFmtId="173" fontId="21" fillId="0" borderId="12" xfId="130" applyNumberFormat="1" applyFont="1" applyFill="1" applyBorder="1" applyAlignment="1">
      <alignment horizontal="center" vertical="center"/>
    </xf>
    <xf numFmtId="172" fontId="21" fillId="0" borderId="12" xfId="130" applyNumberFormat="1" applyFont="1" applyFill="1" applyBorder="1" applyAlignment="1">
      <alignment horizontal="left" vertical="center" indent="1"/>
    </xf>
    <xf numFmtId="172" fontId="21" fillId="27" borderId="12" xfId="130" applyNumberFormat="1" applyFont="1" applyFill="1" applyBorder="1" applyAlignment="1">
      <alignment horizontal="left" vertical="center"/>
    </xf>
    <xf numFmtId="173" fontId="21" fillId="27" borderId="12" xfId="130" applyNumberFormat="1" applyFont="1" applyFill="1" applyBorder="1" applyAlignment="1">
      <alignment horizontal="center" vertical="center"/>
    </xf>
    <xf numFmtId="172" fontId="21" fillId="27" borderId="12" xfId="130" applyNumberFormat="1" applyFont="1" applyFill="1" applyBorder="1" applyAlignment="1">
      <alignment vertical="center"/>
    </xf>
    <xf numFmtId="0" fontId="43" fillId="18" borderId="36" xfId="96" applyFont="1" applyFill="1" applyBorder="1" applyAlignment="1">
      <alignment horizontal="center" vertical="center" wrapText="1"/>
    </xf>
    <xf numFmtId="0" fontId="43" fillId="18" borderId="37" xfId="96" applyFont="1" applyFill="1" applyBorder="1" applyAlignment="1">
      <alignment horizontal="center" vertical="center" wrapText="1"/>
    </xf>
    <xf numFmtId="0" fontId="43" fillId="18" borderId="38" xfId="96" applyFont="1" applyFill="1" applyBorder="1" applyAlignment="1">
      <alignment horizontal="center" vertical="center" wrapText="1"/>
    </xf>
    <xf numFmtId="0" fontId="46" fillId="0" borderId="0" xfId="96" applyFont="1" applyBorder="1" applyAlignment="1">
      <alignment horizontal="right" wrapText="1"/>
    </xf>
    <xf numFmtId="0" fontId="46" fillId="0" borderId="0" xfId="421" applyNumberFormat="1" applyFont="1" applyBorder="1" applyAlignment="1">
      <alignment horizontal="center" wrapText="1"/>
    </xf>
    <xf numFmtId="0" fontId="21" fillId="0" borderId="0" xfId="421" applyFont="1" applyBorder="1" applyAlignment="1">
      <alignment horizontal="center" wrapText="1"/>
    </xf>
    <xf numFmtId="0" fontId="22" fillId="0" borderId="0" xfId="96" applyFont="1" applyBorder="1" applyAlignment="1">
      <alignment horizontal="center" wrapText="1"/>
    </xf>
    <xf numFmtId="0" fontId="21" fillId="0" borderId="0" xfId="132" applyFont="1"/>
    <xf numFmtId="172" fontId="21" fillId="0" borderId="0" xfId="132" applyNumberFormat="1" applyFont="1"/>
    <xf numFmtId="172" fontId="21" fillId="0" borderId="0" xfId="132" applyNumberFormat="1" applyFont="1" applyAlignment="1">
      <alignment horizontal="right"/>
    </xf>
    <xf numFmtId="0" fontId="21" fillId="34" borderId="0" xfId="132" applyFont="1" applyFill="1" applyBorder="1" applyAlignment="1">
      <alignment horizontal="left" vertical="justify" wrapText="1" shrinkToFit="1"/>
    </xf>
    <xf numFmtId="0" fontId="45" fillId="0" borderId="0" xfId="132" applyFont="1"/>
    <xf numFmtId="172" fontId="45" fillId="0" borderId="0" xfId="132" applyNumberFormat="1" applyFont="1"/>
    <xf numFmtId="172" fontId="45" fillId="0" borderId="0" xfId="132" applyNumberFormat="1" applyFont="1" applyAlignment="1">
      <alignment horizontal="right"/>
    </xf>
    <xf numFmtId="0" fontId="21" fillId="0" borderId="0" xfId="132" applyFont="1" applyAlignment="1">
      <alignment vertical="center"/>
    </xf>
    <xf numFmtId="172" fontId="22" fillId="29" borderId="12" xfId="132" applyNumberFormat="1" applyFont="1" applyFill="1" applyBorder="1" applyAlignment="1">
      <alignment horizontal="right" vertical="center" wrapText="1"/>
    </xf>
    <xf numFmtId="0" fontId="21" fillId="0" borderId="0" xfId="132" applyFont="1" applyBorder="1" applyAlignment="1">
      <alignment vertical="center"/>
    </xf>
    <xf numFmtId="172" fontId="43" fillId="18" borderId="14" xfId="132" applyNumberFormat="1" applyFont="1" applyFill="1" applyBorder="1" applyAlignment="1">
      <alignment horizontal="center" vertical="center" textRotation="90" wrapText="1"/>
    </xf>
    <xf numFmtId="172" fontId="43" fillId="18" borderId="23" xfId="132" applyNumberFormat="1" applyFont="1" applyFill="1" applyBorder="1" applyAlignment="1">
      <alignment horizontal="center" vertical="center" textRotation="90" wrapText="1"/>
    </xf>
    <xf numFmtId="0" fontId="43" fillId="18" borderId="13" xfId="132" applyFont="1" applyFill="1" applyBorder="1" applyAlignment="1">
      <alignment horizontal="center" vertical="center"/>
    </xf>
    <xf numFmtId="0" fontId="46" fillId="0" borderId="0" xfId="132" applyFont="1"/>
    <xf numFmtId="0" fontId="47" fillId="0" borderId="0" xfId="132" applyFont="1"/>
    <xf numFmtId="0" fontId="22" fillId="0" borderId="0" xfId="182" applyFont="1" applyBorder="1" applyAlignment="1">
      <alignment horizontal="center" wrapText="1"/>
    </xf>
    <xf numFmtId="0" fontId="21" fillId="0" borderId="0" xfId="268" applyFont="1"/>
    <xf numFmtId="0" fontId="21" fillId="0" borderId="0" xfId="182" applyFont="1" applyBorder="1" applyAlignment="1">
      <alignment horizontal="right" wrapText="1"/>
    </xf>
    <xf numFmtId="0" fontId="21" fillId="0" borderId="0" xfId="182" applyFont="1" applyBorder="1" applyAlignment="1">
      <alignment horizontal="left"/>
    </xf>
    <xf numFmtId="0" fontId="21" fillId="0" borderId="0" xfId="182" applyFont="1" applyBorder="1" applyAlignment="1">
      <alignment horizontal="center" wrapText="1"/>
    </xf>
    <xf numFmtId="0" fontId="21" fillId="0" borderId="0" xfId="182" applyFont="1" applyBorder="1" applyAlignment="1">
      <alignment horizontal="center"/>
    </xf>
    <xf numFmtId="3" fontId="22" fillId="29" borderId="12" xfId="182" applyNumberFormat="1" applyFont="1" applyFill="1" applyBorder="1" applyAlignment="1">
      <alignment horizontal="left" vertical="center"/>
    </xf>
    <xf numFmtId="172" fontId="22" fillId="37" borderId="12" xfId="182" applyNumberFormat="1" applyFont="1" applyFill="1" applyBorder="1" applyAlignment="1">
      <alignment horizontal="right" vertical="center"/>
    </xf>
    <xf numFmtId="164" fontId="22" fillId="37" borderId="12" xfId="182" applyNumberFormat="1" applyFont="1" applyFill="1" applyBorder="1" applyAlignment="1">
      <alignment horizontal="right" vertical="center"/>
    </xf>
    <xf numFmtId="0" fontId="21" fillId="0" borderId="0" xfId="182" applyFont="1" applyFill="1" applyBorder="1" applyAlignment="1">
      <alignment horizontal="center"/>
    </xf>
    <xf numFmtId="172" fontId="21" fillId="0" borderId="0" xfId="182" applyNumberFormat="1" applyFont="1" applyFill="1" applyBorder="1" applyAlignment="1">
      <alignment horizontal="center"/>
    </xf>
    <xf numFmtId="0" fontId="21" fillId="0" borderId="0" xfId="182" applyFont="1" applyFill="1" applyBorder="1" applyAlignment="1">
      <alignment horizontal="center" wrapText="1"/>
    </xf>
    <xf numFmtId="0" fontId="21" fillId="38" borderId="12" xfId="182" applyFont="1" applyFill="1" applyBorder="1" applyAlignment="1">
      <alignment horizontal="left" vertical="center" indent="1"/>
    </xf>
    <xf numFmtId="172" fontId="21" fillId="38" borderId="12" xfId="268" applyNumberFormat="1" applyFont="1" applyFill="1" applyBorder="1" applyAlignment="1">
      <alignment vertical="center"/>
    </xf>
    <xf numFmtId="172" fontId="21" fillId="38" borderId="12" xfId="268" applyNumberFormat="1" applyFont="1" applyFill="1" applyBorder="1" applyAlignment="1">
      <alignment horizontal="right" vertical="center"/>
    </xf>
    <xf numFmtId="164" fontId="21" fillId="38" borderId="12" xfId="182" applyNumberFormat="1" applyFont="1" applyFill="1" applyBorder="1" applyAlignment="1">
      <alignment horizontal="right" vertical="center"/>
    </xf>
    <xf numFmtId="172" fontId="21" fillId="38" borderId="12" xfId="182" applyNumberFormat="1" applyFont="1" applyFill="1" applyBorder="1" applyAlignment="1">
      <alignment horizontal="right" vertical="center"/>
    </xf>
    <xf numFmtId="164" fontId="21" fillId="38" borderId="12" xfId="182" applyNumberFormat="1" applyFont="1" applyFill="1" applyBorder="1" applyAlignment="1">
      <alignment vertical="center"/>
    </xf>
    <xf numFmtId="172" fontId="21" fillId="38" borderId="12" xfId="182" applyNumberFormat="1" applyFont="1" applyFill="1" applyBorder="1" applyAlignment="1">
      <alignment vertical="center"/>
    </xf>
    <xf numFmtId="0" fontId="22" fillId="37" borderId="12" xfId="182" applyFont="1" applyFill="1" applyBorder="1" applyAlignment="1">
      <alignment horizontal="left" vertical="center"/>
    </xf>
    <xf numFmtId="172" fontId="22" fillId="37" borderId="12" xfId="182" applyNumberFormat="1" applyFont="1" applyFill="1" applyBorder="1" applyAlignment="1">
      <alignment vertical="center"/>
    </xf>
    <xf numFmtId="3" fontId="21" fillId="0" borderId="12" xfId="182" applyNumberFormat="1" applyFont="1" applyFill="1" applyBorder="1" applyAlignment="1">
      <alignment horizontal="left" vertical="center" indent="1"/>
    </xf>
    <xf numFmtId="3" fontId="21" fillId="38" borderId="12" xfId="182" applyNumberFormat="1" applyFont="1" applyFill="1" applyBorder="1" applyAlignment="1">
      <alignment horizontal="left" vertical="center" indent="1"/>
    </xf>
    <xf numFmtId="0" fontId="21" fillId="0" borderId="0" xfId="182" applyFont="1" applyBorder="1" applyAlignment="1">
      <alignment horizontal="center" vertical="center" wrapText="1"/>
    </xf>
    <xf numFmtId="0" fontId="21" fillId="0" borderId="0" xfId="182" applyFont="1" applyBorder="1"/>
    <xf numFmtId="0" fontId="43" fillId="36" borderId="13" xfId="182" applyFont="1" applyFill="1" applyBorder="1" applyAlignment="1">
      <alignment horizontal="center" vertical="center"/>
    </xf>
    <xf numFmtId="172" fontId="43" fillId="36" borderId="23" xfId="182" applyNumberFormat="1" applyFont="1" applyFill="1" applyBorder="1" applyAlignment="1">
      <alignment vertical="center"/>
    </xf>
    <xf numFmtId="172" fontId="43" fillId="36" borderId="23" xfId="182" applyNumberFormat="1" applyFont="1" applyFill="1" applyBorder="1" applyAlignment="1">
      <alignment horizontal="right" vertical="center"/>
    </xf>
    <xf numFmtId="164" fontId="43" fillId="36" borderId="23" xfId="182" applyNumberFormat="1" applyFont="1" applyFill="1" applyBorder="1" applyAlignment="1">
      <alignment horizontal="right" vertical="center"/>
    </xf>
    <xf numFmtId="172" fontId="43" fillId="36" borderId="14" xfId="182" applyNumberFormat="1" applyFont="1" applyFill="1" applyBorder="1" applyAlignment="1">
      <alignment horizontal="right" vertical="center"/>
    </xf>
    <xf numFmtId="0" fontId="22" fillId="0" borderId="0" xfId="182" applyFont="1" applyBorder="1" applyAlignment="1">
      <alignment horizontal="left" vertical="center"/>
    </xf>
    <xf numFmtId="172" fontId="22" fillId="0" borderId="0" xfId="182" applyNumberFormat="1" applyFont="1" applyBorder="1" applyAlignment="1">
      <alignment horizontal="center" vertical="center"/>
    </xf>
    <xf numFmtId="172" fontId="22" fillId="0" borderId="0" xfId="182" applyNumberFormat="1" applyFont="1" applyBorder="1" applyAlignment="1">
      <alignment horizontal="right" vertical="center"/>
    </xf>
    <xf numFmtId="174" fontId="22" fillId="0" borderId="0" xfId="182" applyNumberFormat="1" applyFont="1" applyBorder="1" applyAlignment="1">
      <alignment horizontal="right" vertical="center"/>
    </xf>
    <xf numFmtId="0" fontId="70" fillId="0" borderId="0" xfId="464" applyFont="1" applyBorder="1" applyAlignment="1"/>
    <xf numFmtId="0" fontId="21" fillId="0" borderId="0" xfId="182" applyFont="1" applyBorder="1" applyAlignment="1">
      <alignment horizontal="right"/>
    </xf>
    <xf numFmtId="0" fontId="21" fillId="0" borderId="0" xfId="268" applyFont="1" applyBorder="1" applyAlignment="1"/>
    <xf numFmtId="172" fontId="21" fillId="0" borderId="0" xfId="182" applyNumberFormat="1" applyFont="1" applyBorder="1" applyAlignment="1">
      <alignment horizontal="center"/>
    </xf>
    <xf numFmtId="164" fontId="21" fillId="0" borderId="0" xfId="182" applyNumberFormat="1" applyFont="1" applyBorder="1" applyAlignment="1">
      <alignment horizontal="right"/>
    </xf>
    <xf numFmtId="174" fontId="21" fillId="0" borderId="0" xfId="182" applyNumberFormat="1" applyFont="1" applyBorder="1" applyAlignment="1">
      <alignment horizontal="center"/>
    </xf>
    <xf numFmtId="0" fontId="21" fillId="0" borderId="0" xfId="268" applyFont="1" applyAlignment="1"/>
    <xf numFmtId="172" fontId="21" fillId="0" borderId="0" xfId="182" applyNumberFormat="1" applyFont="1" applyBorder="1" applyAlignment="1">
      <alignment horizontal="right"/>
    </xf>
    <xf numFmtId="174" fontId="21" fillId="0" borderId="0" xfId="182" applyNumberFormat="1" applyFont="1" applyBorder="1" applyAlignment="1">
      <alignment horizontal="right"/>
    </xf>
    <xf numFmtId="174" fontId="21" fillId="0" borderId="0" xfId="182" applyNumberFormat="1" applyFont="1" applyBorder="1" applyAlignment="1">
      <alignment horizontal="right" wrapText="1"/>
    </xf>
    <xf numFmtId="0" fontId="21" fillId="0" borderId="0" xfId="96" applyFont="1" applyBorder="1" applyAlignment="1">
      <alignment vertical="center"/>
    </xf>
    <xf numFmtId="0" fontId="21" fillId="0" borderId="0" xfId="96" applyFont="1" applyBorder="1" applyAlignment="1">
      <alignment wrapText="1"/>
    </xf>
    <xf numFmtId="0" fontId="21" fillId="0" borderId="0" xfId="96" applyFont="1" applyBorder="1"/>
    <xf numFmtId="0" fontId="46" fillId="0" borderId="0" xfId="96" applyFont="1" applyBorder="1"/>
    <xf numFmtId="0" fontId="21" fillId="0" borderId="0" xfId="96" applyFont="1" applyBorder="1" applyAlignment="1">
      <alignment horizontal="right"/>
    </xf>
    <xf numFmtId="172" fontId="43" fillId="18" borderId="37" xfId="96" applyNumberFormat="1" applyFont="1" applyFill="1" applyBorder="1" applyAlignment="1">
      <alignment horizontal="center" vertical="center" wrapText="1"/>
    </xf>
    <xf numFmtId="172" fontId="43" fillId="18" borderId="45" xfId="96" applyNumberFormat="1" applyFont="1" applyFill="1" applyBorder="1" applyAlignment="1">
      <alignment horizontal="right" vertical="center" wrapText="1"/>
    </xf>
    <xf numFmtId="3" fontId="22" fillId="29" borderId="46" xfId="132" applyNumberFormat="1" applyFont="1" applyFill="1" applyBorder="1" applyAlignment="1">
      <alignment horizontal="left" vertical="center" wrapText="1"/>
    </xf>
    <xf numFmtId="172" fontId="22" fillId="29" borderId="46" xfId="132" applyNumberFormat="1" applyFont="1" applyFill="1" applyBorder="1" applyAlignment="1">
      <alignment horizontal="right" vertical="center" wrapText="1"/>
    </xf>
    <xf numFmtId="0" fontId="45" fillId="0" borderId="0" xfId="96" applyFont="1" applyBorder="1"/>
    <xf numFmtId="0" fontId="21" fillId="31" borderId="46" xfId="132" applyFont="1" applyFill="1" applyBorder="1" applyAlignment="1">
      <alignment vertical="center" wrapText="1"/>
    </xf>
    <xf numFmtId="172" fontId="21" fillId="31" borderId="46" xfId="0" applyNumberFormat="1" applyFont="1" applyFill="1" applyBorder="1" applyAlignment="1">
      <alignment horizontal="right" vertical="center" wrapText="1"/>
    </xf>
    <xf numFmtId="172" fontId="21" fillId="31" borderId="47" xfId="0" applyNumberFormat="1" applyFont="1" applyFill="1" applyBorder="1" applyAlignment="1">
      <alignment horizontal="right" vertical="center" wrapText="1"/>
    </xf>
    <xf numFmtId="0" fontId="71" fillId="0" borderId="0" xfId="96" applyFont="1" applyBorder="1"/>
    <xf numFmtId="172" fontId="21" fillId="31" borderId="46" xfId="96" applyNumberFormat="1" applyFont="1" applyFill="1" applyBorder="1" applyAlignment="1">
      <alignment horizontal="right" vertical="center" wrapText="1"/>
    </xf>
    <xf numFmtId="172" fontId="22" fillId="29" borderId="46" xfId="96" applyNumberFormat="1" applyFont="1" applyFill="1" applyBorder="1" applyAlignment="1">
      <alignment horizontal="right" vertical="center" wrapText="1"/>
    </xf>
    <xf numFmtId="172" fontId="21" fillId="31" borderId="47" xfId="0" applyNumberFormat="1" applyFont="1" applyFill="1" applyBorder="1" applyAlignment="1">
      <alignment vertical="center" wrapText="1"/>
    </xf>
    <xf numFmtId="172" fontId="21" fillId="31" borderId="46" xfId="0" applyNumberFormat="1" applyFont="1" applyFill="1" applyBorder="1" applyAlignment="1">
      <alignment vertical="center" wrapText="1"/>
    </xf>
    <xf numFmtId="0" fontId="21" fillId="31" borderId="46" xfId="0" applyFont="1" applyFill="1" applyBorder="1" applyAlignment="1">
      <alignment vertical="center" wrapText="1"/>
    </xf>
    <xf numFmtId="0" fontId="21" fillId="31" borderId="46" xfId="132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 indent="1"/>
    </xf>
    <xf numFmtId="172" fontId="48" fillId="31" borderId="46" xfId="0" applyNumberFormat="1" applyFont="1" applyFill="1" applyBorder="1" applyAlignment="1">
      <alignment vertical="center" wrapText="1"/>
    </xf>
    <xf numFmtId="172" fontId="48" fillId="31" borderId="46" xfId="0" applyNumberFormat="1" applyFont="1" applyFill="1" applyBorder="1" applyAlignment="1">
      <alignment horizontal="right" vertical="center" wrapText="1"/>
    </xf>
    <xf numFmtId="172" fontId="43" fillId="18" borderId="52" xfId="0" applyNumberFormat="1" applyFont="1" applyFill="1" applyBorder="1" applyAlignment="1">
      <alignment horizontal="right" vertical="center" wrapText="1"/>
    </xf>
    <xf numFmtId="172" fontId="43" fillId="18" borderId="52" xfId="132" applyNumberFormat="1" applyFont="1" applyFill="1" applyBorder="1" applyAlignment="1">
      <alignment horizontal="right" vertical="center" wrapText="1"/>
    </xf>
    <xf numFmtId="172" fontId="43" fillId="18" borderId="53" xfId="132" applyNumberFormat="1" applyFont="1" applyFill="1" applyBorder="1" applyAlignment="1">
      <alignment horizontal="right" vertical="center" wrapText="1"/>
    </xf>
    <xf numFmtId="0" fontId="21" fillId="0" borderId="0" xfId="96" applyFont="1" applyBorder="1" applyAlignment="1">
      <alignment horizontal="left" vertical="top" wrapText="1"/>
    </xf>
    <xf numFmtId="172" fontId="21" fillId="0" borderId="0" xfId="96" applyNumberFormat="1" applyFont="1" applyBorder="1" applyAlignment="1">
      <alignment horizontal="right"/>
    </xf>
    <xf numFmtId="172" fontId="45" fillId="0" borderId="0" xfId="96" applyNumberFormat="1" applyFont="1" applyBorder="1"/>
    <xf numFmtId="0" fontId="21" fillId="0" borderId="0" xfId="96" applyFont="1" applyBorder="1" applyAlignment="1">
      <alignment horizontal="center" vertical="center"/>
    </xf>
    <xf numFmtId="3" fontId="21" fillId="0" borderId="0" xfId="96" applyNumberFormat="1" applyFont="1" applyFill="1" applyBorder="1" applyAlignment="1">
      <alignment horizontal="left" vertical="top" wrapText="1" indent="1"/>
    </xf>
    <xf numFmtId="0" fontId="66" fillId="0" borderId="0" xfId="96" applyFont="1" applyFill="1" applyBorder="1" applyAlignment="1">
      <alignment horizontal="right" wrapText="1"/>
    </xf>
    <xf numFmtId="0" fontId="66" fillId="0" borderId="0" xfId="96" applyFont="1" applyFill="1" applyBorder="1" applyAlignment="1">
      <alignment horizontal="center" wrapText="1"/>
    </xf>
    <xf numFmtId="172" fontId="21" fillId="0" borderId="0" xfId="96" applyNumberFormat="1" applyFont="1" applyBorder="1"/>
    <xf numFmtId="0" fontId="21" fillId="0" borderId="0" xfId="96" applyFont="1"/>
    <xf numFmtId="0" fontId="21" fillId="31" borderId="12" xfId="96" applyFont="1" applyFill="1" applyBorder="1" applyAlignment="1">
      <alignment horizontal="left" vertical="center" indent="1"/>
    </xf>
    <xf numFmtId="172" fontId="22" fillId="29" borderId="12" xfId="96" applyNumberFormat="1" applyFont="1" applyFill="1" applyBorder="1" applyAlignment="1">
      <alignment horizontal="right" vertical="center" wrapText="1"/>
    </xf>
    <xf numFmtId="172" fontId="21" fillId="0" borderId="12" xfId="167" applyNumberFormat="1" applyFont="1" applyFill="1" applyBorder="1" applyAlignment="1">
      <alignment horizontal="right" vertical="center"/>
    </xf>
    <xf numFmtId="165" fontId="21" fillId="0" borderId="0" xfId="0" applyNumberFormat="1" applyFont="1" applyBorder="1" applyAlignment="1">
      <alignment vertical="center" wrapText="1"/>
    </xf>
    <xf numFmtId="173" fontId="21" fillId="0" borderId="56" xfId="130" applyNumberFormat="1" applyFont="1" applyFill="1" applyBorder="1" applyAlignment="1">
      <alignment horizontal="center" vertical="center"/>
    </xf>
    <xf numFmtId="172" fontId="21" fillId="0" borderId="56" xfId="130" applyNumberFormat="1" applyFont="1" applyFill="1" applyBorder="1" applyAlignment="1">
      <alignment horizontal="left" vertical="center" indent="1"/>
    </xf>
    <xf numFmtId="173" fontId="21" fillId="0" borderId="12" xfId="130" applyNumberFormat="1" applyFont="1" applyFill="1" applyBorder="1" applyAlignment="1">
      <alignment horizontal="center" vertical="center" wrapText="1"/>
    </xf>
    <xf numFmtId="0" fontId="21" fillId="0" borderId="12" xfId="130" applyFont="1" applyFill="1" applyBorder="1" applyAlignment="1">
      <alignment horizontal="left" indent="1"/>
    </xf>
    <xf numFmtId="173" fontId="21" fillId="19" borderId="12" xfId="130" applyNumberFormat="1" applyFont="1" applyFill="1" applyBorder="1" applyAlignment="1">
      <alignment horizontal="center" vertical="center"/>
    </xf>
    <xf numFmtId="172" fontId="21" fillId="19" borderId="12" xfId="130" applyNumberFormat="1" applyFont="1" applyFill="1" applyBorder="1" applyAlignment="1">
      <alignment horizontal="left" vertical="center" indent="1"/>
    </xf>
    <xf numFmtId="0" fontId="21" fillId="19" borderId="12" xfId="130" applyFont="1" applyFill="1" applyBorder="1" applyAlignment="1">
      <alignment horizontal="left" indent="1"/>
    </xf>
    <xf numFmtId="172" fontId="21" fillId="27" borderId="12" xfId="130" applyNumberFormat="1" applyFont="1" applyFill="1" applyBorder="1" applyAlignment="1">
      <alignment horizontal="left" vertical="center" indent="1"/>
    </xf>
    <xf numFmtId="0" fontId="4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45" fillId="0" borderId="0" xfId="0" applyFont="1" applyBorder="1"/>
    <xf numFmtId="0" fontId="21" fillId="0" borderId="0" xfId="0" applyFont="1" applyBorder="1" applyAlignment="1">
      <alignment horizontal="left" vertical="center" indent="4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2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272" applyFont="1" applyAlignment="1">
      <alignment vertical="center"/>
    </xf>
    <xf numFmtId="0" fontId="21" fillId="0" borderId="0" xfId="272" applyFont="1" applyFill="1"/>
    <xf numFmtId="0" fontId="46" fillId="0" borderId="0" xfId="272" applyFont="1" applyFill="1"/>
    <xf numFmtId="0" fontId="46" fillId="0" borderId="0" xfId="272" applyFont="1"/>
    <xf numFmtId="0" fontId="46" fillId="0" borderId="0" xfId="272" applyFont="1" applyFill="1" applyBorder="1" applyAlignment="1">
      <alignment horizontal="center"/>
    </xf>
    <xf numFmtId="0" fontId="21" fillId="0" borderId="0" xfId="0" applyFont="1" applyFill="1"/>
    <xf numFmtId="0" fontId="68" fillId="33" borderId="13" xfId="272" applyFont="1" applyFill="1" applyBorder="1" applyAlignment="1">
      <alignment horizontal="center" vertical="center"/>
    </xf>
    <xf numFmtId="0" fontId="68" fillId="33" borderId="23" xfId="272" applyFont="1" applyFill="1" applyBorder="1" applyAlignment="1">
      <alignment horizontal="center" vertical="center"/>
    </xf>
    <xf numFmtId="0" fontId="68" fillId="33" borderId="23" xfId="272" applyFont="1" applyFill="1" applyBorder="1" applyAlignment="1">
      <alignment horizontal="center" vertical="center" wrapText="1"/>
    </xf>
    <xf numFmtId="0" fontId="68" fillId="33" borderId="14" xfId="272" applyFont="1" applyFill="1" applyBorder="1" applyAlignment="1">
      <alignment horizontal="center" vertical="center"/>
    </xf>
    <xf numFmtId="0" fontId="22" fillId="28" borderId="58" xfId="0" applyFont="1" applyFill="1" applyBorder="1" applyAlignment="1">
      <alignment vertical="center"/>
    </xf>
    <xf numFmtId="0" fontId="22" fillId="28" borderId="59" xfId="0" applyFont="1" applyFill="1" applyBorder="1" applyAlignment="1">
      <alignment vertical="center"/>
    </xf>
    <xf numFmtId="0" fontId="22" fillId="28" borderId="60" xfId="0" applyFont="1" applyFill="1" applyBorder="1" applyAlignment="1">
      <alignment vertical="center"/>
    </xf>
    <xf numFmtId="0" fontId="22" fillId="27" borderId="12" xfId="272" applyFont="1" applyFill="1" applyBorder="1" applyAlignment="1">
      <alignment horizontal="left" vertical="center"/>
    </xf>
    <xf numFmtId="0" fontId="22" fillId="27" borderId="12" xfId="272" applyFont="1" applyFill="1" applyBorder="1" applyAlignment="1">
      <alignment vertical="center"/>
    </xf>
    <xf numFmtId="0" fontId="21" fillId="0" borderId="0" xfId="272" applyFont="1" applyBorder="1" applyAlignment="1">
      <alignment horizontal="center" vertical="center"/>
    </xf>
    <xf numFmtId="0" fontId="21" fillId="30" borderId="12" xfId="655" applyFont="1" applyFill="1" applyBorder="1" applyAlignment="1" applyProtection="1">
      <alignment horizontal="left" vertical="center" indent="1"/>
      <protection locked="0"/>
    </xf>
    <xf numFmtId="0" fontId="21" fillId="30" borderId="12" xfId="655" applyFont="1" applyFill="1" applyBorder="1" applyAlignment="1" applyProtection="1">
      <alignment horizontal="left" vertical="center"/>
      <protection locked="0"/>
    </xf>
    <xf numFmtId="0" fontId="21" fillId="30" borderId="12" xfId="655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1" fillId="0" borderId="0" xfId="272" applyFont="1"/>
    <xf numFmtId="0" fontId="21" fillId="0" borderId="12" xfId="655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 wrapText="1"/>
    </xf>
    <xf numFmtId="0" fontId="21" fillId="20" borderId="0" xfId="272" applyFont="1" applyFill="1" applyBorder="1" applyAlignment="1">
      <alignment horizontal="left" vertical="center"/>
    </xf>
    <xf numFmtId="0" fontId="21" fillId="20" borderId="0" xfId="0" applyFont="1" applyFill="1" applyBorder="1" applyAlignment="1">
      <alignment vertical="center" wrapText="1"/>
    </xf>
    <xf numFmtId="0" fontId="21" fillId="20" borderId="0" xfId="0" applyFont="1" applyFill="1" applyBorder="1" applyAlignment="1">
      <alignment horizontal="left" vertical="center"/>
    </xf>
    <xf numFmtId="0" fontId="21" fillId="20" borderId="0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center" vertical="center"/>
    </xf>
    <xf numFmtId="0" fontId="21" fillId="20" borderId="0" xfId="0" applyFont="1" applyFill="1" applyBorder="1"/>
    <xf numFmtId="0" fontId="21" fillId="20" borderId="0" xfId="272" applyFont="1" applyFill="1" applyBorder="1" applyAlignment="1">
      <alignment vertical="center"/>
    </xf>
    <xf numFmtId="0" fontId="48" fillId="20" borderId="0" xfId="0" applyFont="1" applyFill="1" applyBorder="1" applyAlignment="1">
      <alignment vertical="center"/>
    </xf>
    <xf numFmtId="0" fontId="21" fillId="20" borderId="0" xfId="272" applyFont="1" applyFill="1" applyAlignment="1">
      <alignment vertical="center"/>
    </xf>
    <xf numFmtId="0" fontId="21" fillId="20" borderId="0" xfId="0" applyFont="1" applyFill="1" applyBorder="1" applyAlignment="1">
      <alignment horizontal="left" vertical="center" shrinkToFit="1"/>
    </xf>
    <xf numFmtId="0" fontId="44" fillId="20" borderId="0" xfId="0" applyFont="1" applyFill="1" applyBorder="1" applyAlignment="1">
      <alignment horizontal="left" vertical="center"/>
    </xf>
    <xf numFmtId="0" fontId="21" fillId="0" borderId="0" xfId="272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21" fillId="0" borderId="0" xfId="272" applyFont="1" applyBorder="1" applyAlignment="1">
      <alignment horizontal="left" vertical="center" indent="4"/>
    </xf>
    <xf numFmtId="0" fontId="21" fillId="0" borderId="0" xfId="655" applyFont="1" applyBorder="1"/>
    <xf numFmtId="3" fontId="22" fillId="27" borderId="12" xfId="239" applyNumberFormat="1" applyFont="1" applyFill="1" applyBorder="1" applyAlignment="1">
      <alignment vertical="center" wrapText="1"/>
    </xf>
    <xf numFmtId="172" fontId="22" fillId="27" borderId="12" xfId="239" applyNumberFormat="1" applyFont="1" applyFill="1" applyBorder="1" applyAlignment="1">
      <alignment horizontal="center" vertical="center"/>
    </xf>
    <xf numFmtId="172" fontId="22" fillId="27" borderId="12" xfId="239" applyNumberFormat="1" applyFont="1" applyFill="1" applyBorder="1" applyAlignment="1">
      <alignment horizontal="right" vertical="center"/>
    </xf>
    <xf numFmtId="0" fontId="69" fillId="32" borderId="12" xfId="654" applyNumberFormat="1" applyFont="1" applyFill="1" applyBorder="1" applyAlignment="1" applyProtection="1">
      <alignment horizontal="center" vertical="center"/>
      <protection locked="0"/>
    </xf>
    <xf numFmtId="0" fontId="21" fillId="0" borderId="12" xfId="654" applyNumberFormat="1" applyFont="1" applyFill="1" applyBorder="1" applyAlignment="1" applyProtection="1">
      <alignment horizontal="center" vertical="center"/>
      <protection locked="0"/>
    </xf>
    <xf numFmtId="0" fontId="22" fillId="27" borderId="12" xfId="279" applyFont="1" applyFill="1" applyBorder="1" applyAlignment="1">
      <alignment vertical="center"/>
    </xf>
    <xf numFmtId="172" fontId="69" fillId="27" borderId="12" xfId="654" applyNumberFormat="1" applyFont="1" applyFill="1" applyBorder="1" applyAlignment="1" applyProtection="1">
      <alignment horizontal="center" vertical="center"/>
      <protection locked="0"/>
    </xf>
    <xf numFmtId="172" fontId="69" fillId="27" borderId="12" xfId="654" applyNumberFormat="1" applyFont="1" applyFill="1" applyBorder="1" applyAlignment="1" applyProtection="1">
      <alignment horizontal="right" vertical="center"/>
      <protection locked="0"/>
    </xf>
    <xf numFmtId="0" fontId="69" fillId="27" borderId="12" xfId="654" applyNumberFormat="1" applyFont="1" applyFill="1" applyBorder="1" applyAlignment="1" applyProtection="1">
      <alignment horizontal="center" vertical="center"/>
      <protection locked="0"/>
    </xf>
    <xf numFmtId="172" fontId="21" fillId="20" borderId="20" xfId="279" applyNumberFormat="1" applyFont="1" applyFill="1" applyBorder="1" applyAlignment="1">
      <alignment vertical="center"/>
    </xf>
    <xf numFmtId="0" fontId="21" fillId="30" borderId="12" xfId="654" applyNumberFormat="1" applyFont="1" applyFill="1" applyBorder="1" applyAlignment="1" applyProtection="1">
      <alignment horizontal="center" vertical="center"/>
      <protection locked="0"/>
    </xf>
    <xf numFmtId="172" fontId="21" fillId="20" borderId="22" xfId="279" applyNumberFormat="1" applyFont="1" applyFill="1" applyBorder="1" applyAlignment="1">
      <alignment vertical="center"/>
    </xf>
    <xf numFmtId="0" fontId="21" fillId="0" borderId="12" xfId="279" applyFont="1" applyFill="1" applyBorder="1" applyAlignment="1">
      <alignment horizontal="center"/>
    </xf>
    <xf numFmtId="172" fontId="21" fillId="20" borderId="21" xfId="279" applyNumberFormat="1" applyFont="1" applyFill="1" applyBorder="1" applyAlignment="1">
      <alignment vertical="center"/>
    </xf>
    <xf numFmtId="172" fontId="66" fillId="0" borderId="12" xfId="278" applyNumberFormat="1" applyFont="1" applyBorder="1" applyAlignment="1">
      <alignment horizontal="right"/>
    </xf>
    <xf numFmtId="0" fontId="21" fillId="20" borderId="12" xfId="654" applyNumberFormat="1" applyFont="1" applyFill="1" applyBorder="1" applyAlignment="1" applyProtection="1">
      <alignment horizontal="center" vertical="center" wrapText="1"/>
      <protection locked="0"/>
    </xf>
    <xf numFmtId="172" fontId="21" fillId="0" borderId="12" xfId="654" applyNumberFormat="1" applyFont="1" applyFill="1" applyBorder="1" applyAlignment="1" applyProtection="1">
      <alignment horizontal="center" vertical="center"/>
      <protection locked="0"/>
    </xf>
    <xf numFmtId="172" fontId="21" fillId="20" borderId="12" xfId="654" applyNumberFormat="1" applyFont="1" applyFill="1" applyBorder="1" applyAlignment="1" applyProtection="1">
      <alignment horizontal="right" vertical="center"/>
      <protection locked="0"/>
    </xf>
    <xf numFmtId="0" fontId="66" fillId="20" borderId="12" xfId="654" applyNumberFormat="1" applyFont="1" applyFill="1" applyBorder="1" applyAlignment="1" applyProtection="1">
      <alignment horizontal="center" vertical="center"/>
      <protection locked="0"/>
    </xf>
    <xf numFmtId="172" fontId="69" fillId="32" borderId="12" xfId="654" applyNumberFormat="1" applyFont="1" applyFill="1" applyBorder="1" applyAlignment="1" applyProtection="1">
      <alignment horizontal="center" vertical="center"/>
      <protection locked="0"/>
    </xf>
    <xf numFmtId="172" fontId="69" fillId="32" borderId="12" xfId="654" applyNumberFormat="1" applyFont="1" applyFill="1" applyBorder="1" applyAlignment="1" applyProtection="1">
      <alignment horizontal="right" vertical="center"/>
      <protection locked="0"/>
    </xf>
    <xf numFmtId="0" fontId="69" fillId="32" borderId="12" xfId="654" applyNumberFormat="1" applyFont="1" applyFill="1" applyBorder="1" applyAlignment="1" applyProtection="1">
      <alignment horizontal="center" vertical="center" wrapText="1"/>
      <protection locked="0"/>
    </xf>
    <xf numFmtId="172" fontId="21" fillId="30" borderId="12" xfId="654" applyNumberFormat="1" applyFont="1" applyFill="1" applyBorder="1" applyAlignment="1" applyProtection="1">
      <alignment horizontal="right" vertical="center"/>
      <protection locked="0"/>
    </xf>
    <xf numFmtId="0" fontId="66" fillId="30" borderId="12" xfId="654" applyNumberFormat="1" applyFont="1" applyFill="1" applyBorder="1" applyAlignment="1" applyProtection="1">
      <alignment horizontal="center" vertical="center"/>
      <protection locked="0"/>
    </xf>
    <xf numFmtId="172" fontId="69" fillId="32" borderId="12" xfId="654" applyNumberFormat="1" applyFont="1" applyFill="1" applyBorder="1" applyAlignment="1" applyProtection="1">
      <alignment horizontal="center" vertical="center" wrapText="1"/>
      <protection locked="0"/>
    </xf>
    <xf numFmtId="172" fontId="69" fillId="32" borderId="12" xfId="654" applyNumberFormat="1" applyFont="1" applyFill="1" applyBorder="1" applyAlignment="1" applyProtection="1">
      <alignment horizontal="right" vertical="center" wrapText="1"/>
      <protection locked="0"/>
    </xf>
    <xf numFmtId="0" fontId="66" fillId="30" borderId="12" xfId="654" applyNumberFormat="1" applyFont="1" applyFill="1" applyBorder="1" applyAlignment="1" applyProtection="1">
      <alignment horizontal="center" vertical="center" wrapText="1"/>
      <protection locked="0"/>
    </xf>
    <xf numFmtId="0" fontId="21" fillId="30" borderId="12" xfId="654" applyNumberFormat="1" applyFont="1" applyFill="1" applyBorder="1" applyAlignment="1" applyProtection="1">
      <alignment horizontal="center" vertical="center" wrapText="1"/>
      <protection locked="0"/>
    </xf>
    <xf numFmtId="172" fontId="43" fillId="33" borderId="23" xfId="280" applyNumberFormat="1" applyFont="1" applyFill="1" applyBorder="1" applyAlignment="1">
      <alignment horizontal="center" vertical="center"/>
    </xf>
    <xf numFmtId="172" fontId="43" fillId="33" borderId="23" xfId="280" applyNumberFormat="1" applyFont="1" applyFill="1" applyBorder="1" applyAlignment="1">
      <alignment horizontal="right" vertical="center"/>
    </xf>
    <xf numFmtId="0" fontId="21" fillId="0" borderId="0" xfId="280" applyNumberFormat="1" applyFont="1" applyFill="1" applyBorder="1" applyAlignment="1">
      <alignment vertical="center"/>
    </xf>
    <xf numFmtId="0" fontId="21" fillId="0" borderId="0" xfId="280" applyNumberFormat="1" applyFont="1" applyFill="1" applyBorder="1" applyAlignment="1">
      <alignment horizontal="center" vertical="center"/>
    </xf>
    <xf numFmtId="172" fontId="22" fillId="0" borderId="0" xfId="280" applyNumberFormat="1" applyFont="1" applyFill="1" applyBorder="1" applyAlignment="1">
      <alignment horizontal="right" wrapText="1"/>
    </xf>
    <xf numFmtId="0" fontId="22" fillId="0" borderId="0" xfId="280" applyFont="1" applyFill="1" applyBorder="1" applyAlignment="1">
      <alignment horizontal="center" wrapText="1"/>
    </xf>
    <xf numFmtId="0" fontId="22" fillId="0" borderId="0" xfId="280" applyFont="1" applyFill="1" applyBorder="1" applyAlignment="1">
      <alignment horizontal="left" wrapText="1" indent="1"/>
    </xf>
    <xf numFmtId="172" fontId="21" fillId="0" borderId="0" xfId="280" applyNumberFormat="1" applyFont="1" applyBorder="1" applyAlignment="1">
      <alignment horizontal="right" vertical="center"/>
    </xf>
    <xf numFmtId="0" fontId="21" fillId="0" borderId="0" xfId="280" applyFont="1" applyBorder="1" applyAlignment="1">
      <alignment horizontal="center" vertical="center"/>
    </xf>
    <xf numFmtId="0" fontId="21" fillId="0" borderId="0" xfId="280" applyFont="1" applyBorder="1" applyAlignment="1">
      <alignment horizontal="left" vertical="center"/>
    </xf>
    <xf numFmtId="0" fontId="21" fillId="0" borderId="0" xfId="280" applyFont="1" applyFill="1" applyBorder="1" applyAlignment="1">
      <alignment vertical="center"/>
    </xf>
    <xf numFmtId="0" fontId="21" fillId="0" borderId="0" xfId="280" applyFont="1" applyFill="1" applyBorder="1" applyAlignment="1">
      <alignment horizontal="left" vertical="center"/>
    </xf>
    <xf numFmtId="0" fontId="21" fillId="0" borderId="0" xfId="280" applyFont="1" applyBorder="1" applyAlignment="1">
      <alignment horizontal="left"/>
    </xf>
    <xf numFmtId="172" fontId="21" fillId="0" borderId="0" xfId="280" applyNumberFormat="1" applyFont="1" applyBorder="1" applyAlignment="1">
      <alignment horizontal="left" vertical="center"/>
    </xf>
    <xf numFmtId="0" fontId="21" fillId="0" borderId="0" xfId="283" applyNumberFormat="1" applyFont="1" applyBorder="1" applyAlignment="1">
      <alignment horizontal="center" vertical="center"/>
    </xf>
    <xf numFmtId="0" fontId="21" fillId="0" borderId="0" xfId="280" applyFont="1" applyFill="1" applyBorder="1" applyAlignment="1">
      <alignment horizontal="center" vertical="center"/>
    </xf>
    <xf numFmtId="172" fontId="21" fillId="0" borderId="0" xfId="280" applyNumberFormat="1" applyFont="1" applyFill="1" applyBorder="1" applyAlignment="1">
      <alignment horizontal="right" vertical="center"/>
    </xf>
    <xf numFmtId="0" fontId="21" fillId="0" borderId="0" xfId="280" applyFont="1" applyFill="1" applyBorder="1" applyAlignment="1">
      <alignment horizontal="left"/>
    </xf>
    <xf numFmtId="0" fontId="21" fillId="0" borderId="0" xfId="279" applyFont="1" applyFill="1" applyBorder="1" applyAlignment="1">
      <alignment horizontal="left" vertical="center"/>
    </xf>
    <xf numFmtId="0" fontId="21" fillId="0" borderId="0" xfId="279" applyFont="1" applyFill="1" applyBorder="1" applyAlignment="1">
      <alignment horizontal="center" vertical="center"/>
    </xf>
    <xf numFmtId="164" fontId="21" fillId="0" borderId="0" xfId="279" applyNumberFormat="1" applyFont="1" applyFill="1" applyBorder="1"/>
    <xf numFmtId="164" fontId="21" fillId="21" borderId="0" xfId="279" applyNumberFormat="1" applyFont="1" applyFill="1" applyBorder="1"/>
    <xf numFmtId="0" fontId="21" fillId="30" borderId="0" xfId="654" applyNumberFormat="1" applyFont="1" applyFill="1" applyBorder="1" applyAlignment="1" applyProtection="1">
      <alignment horizontal="center" vertical="center"/>
      <protection locked="0"/>
    </xf>
    <xf numFmtId="0" fontId="44" fillId="0" borderId="0" xfId="96" applyFont="1" applyBorder="1"/>
    <xf numFmtId="172" fontId="21" fillId="31" borderId="12" xfId="96" applyNumberFormat="1" applyFont="1" applyFill="1" applyBorder="1" applyAlignment="1">
      <alignment horizontal="right" vertical="center"/>
    </xf>
    <xf numFmtId="0" fontId="21" fillId="0" borderId="0" xfId="96" applyFont="1" applyFill="1" applyBorder="1"/>
    <xf numFmtId="0" fontId="21" fillId="0" borderId="0" xfId="96" applyFont="1" applyBorder="1" applyAlignment="1">
      <alignment horizontal="left" vertical="center" indent="4"/>
    </xf>
    <xf numFmtId="0" fontId="45" fillId="0" borderId="0" xfId="96" applyFont="1" applyFill="1" applyBorder="1"/>
    <xf numFmtId="0" fontId="22" fillId="0" borderId="0" xfId="96" applyFont="1" applyBorder="1"/>
    <xf numFmtId="0" fontId="22" fillId="0" borderId="0" xfId="96" applyFont="1" applyFill="1" applyBorder="1" applyAlignment="1">
      <alignment vertical="center"/>
    </xf>
    <xf numFmtId="0" fontId="21" fillId="0" borderId="0" xfId="96" applyFont="1" applyBorder="1" applyAlignment="1">
      <alignment horizontal="center"/>
    </xf>
    <xf numFmtId="0" fontId="21" fillId="0" borderId="0" xfId="96" applyFont="1" applyBorder="1" applyAlignment="1">
      <alignment horizontal="left" indent="4"/>
    </xf>
    <xf numFmtId="0" fontId="21" fillId="0" borderId="0" xfId="96" applyFont="1" applyBorder="1" applyAlignment="1"/>
    <xf numFmtId="172" fontId="22" fillId="29" borderId="12" xfId="96" applyNumberFormat="1" applyFont="1" applyFill="1" applyBorder="1" applyAlignment="1">
      <alignment horizontal="right" vertical="center"/>
    </xf>
    <xf numFmtId="0" fontId="21" fillId="0" borderId="0" xfId="96" applyFont="1" applyBorder="1" applyAlignment="1">
      <alignment horizontal="right" wrapText="1"/>
    </xf>
    <xf numFmtId="0" fontId="43" fillId="18" borderId="65" xfId="96" applyFont="1" applyFill="1" applyBorder="1" applyAlignment="1">
      <alignment horizontal="center" vertical="center"/>
    </xf>
    <xf numFmtId="0" fontId="22" fillId="29" borderId="12" xfId="96" applyFont="1" applyFill="1" applyBorder="1" applyAlignment="1">
      <alignment horizontal="left" vertical="center" wrapText="1"/>
    </xf>
    <xf numFmtId="164" fontId="22" fillId="29" borderId="12" xfId="96" applyNumberFormat="1" applyFont="1" applyFill="1" applyBorder="1" applyAlignment="1">
      <alignment horizontal="right" vertical="center"/>
    </xf>
    <xf numFmtId="164" fontId="21" fillId="31" borderId="12" xfId="96" applyNumberFormat="1" applyFont="1" applyFill="1" applyBorder="1" applyAlignment="1">
      <alignment horizontal="right" vertical="center"/>
    </xf>
    <xf numFmtId="172" fontId="21" fillId="20" borderId="12" xfId="96" applyNumberFormat="1" applyFont="1" applyFill="1" applyBorder="1" applyAlignment="1">
      <alignment horizontal="right" vertical="center"/>
    </xf>
    <xf numFmtId="164" fontId="43" fillId="18" borderId="23" xfId="96" applyNumberFormat="1" applyFont="1" applyFill="1" applyBorder="1" applyAlignment="1">
      <alignment horizontal="right" vertical="center"/>
    </xf>
    <xf numFmtId="0" fontId="21" fillId="0" borderId="0" xfId="96" applyFont="1" applyFill="1" applyBorder="1" applyAlignment="1">
      <alignment vertical="center"/>
    </xf>
    <xf numFmtId="3" fontId="22" fillId="0" borderId="0" xfId="96" applyNumberFormat="1" applyFont="1" applyFill="1" applyBorder="1" applyAlignment="1">
      <alignment horizontal="right" indent="1"/>
    </xf>
    <xf numFmtId="0" fontId="43" fillId="18" borderId="14" xfId="96" applyFont="1" applyFill="1" applyBorder="1" applyAlignment="1">
      <alignment horizontal="center" vertical="center"/>
    </xf>
    <xf numFmtId="176" fontId="21" fillId="0" borderId="0" xfId="96" applyNumberFormat="1" applyFont="1" applyBorder="1" applyAlignment="1">
      <alignment horizontal="right"/>
    </xf>
    <xf numFmtId="172" fontId="22" fillId="29" borderId="12" xfId="96" applyNumberFormat="1" applyFont="1" applyFill="1" applyBorder="1" applyAlignment="1">
      <alignment vertical="center"/>
    </xf>
    <xf numFmtId="164" fontId="22" fillId="29" borderId="12" xfId="96" applyNumberFormat="1" applyFont="1" applyFill="1" applyBorder="1" applyAlignment="1">
      <alignment vertical="center"/>
    </xf>
    <xf numFmtId="164" fontId="21" fillId="31" borderId="12" xfId="96" applyNumberFormat="1" applyFont="1" applyFill="1" applyBorder="1" applyAlignment="1">
      <alignment vertical="center"/>
    </xf>
    <xf numFmtId="172" fontId="21" fillId="31" borderId="12" xfId="96" applyNumberFormat="1" applyFont="1" applyFill="1" applyBorder="1" applyAlignment="1">
      <alignment vertical="center"/>
    </xf>
    <xf numFmtId="0" fontId="21" fillId="31" borderId="12" xfId="96" applyFont="1" applyFill="1" applyBorder="1" applyAlignment="1">
      <alignment vertical="center"/>
    </xf>
    <xf numFmtId="172" fontId="43" fillId="18" borderId="23" xfId="96" applyNumberFormat="1" applyFont="1" applyFill="1" applyBorder="1" applyAlignment="1">
      <alignment vertical="center"/>
    </xf>
    <xf numFmtId="164" fontId="43" fillId="18" borderId="23" xfId="96" applyNumberFormat="1" applyFont="1" applyFill="1" applyBorder="1" applyAlignment="1">
      <alignment vertical="center"/>
    </xf>
    <xf numFmtId="176" fontId="21" fillId="0" borderId="0" xfId="96" applyNumberFormat="1" applyFont="1" applyBorder="1"/>
    <xf numFmtId="172" fontId="43" fillId="18" borderId="23" xfId="96" applyNumberFormat="1" applyFont="1" applyFill="1" applyBorder="1" applyAlignment="1">
      <alignment horizontal="right" vertical="center"/>
    </xf>
    <xf numFmtId="0" fontId="43" fillId="0" borderId="0" xfId="96" applyFont="1" applyBorder="1" applyAlignment="1">
      <alignment horizontal="center"/>
    </xf>
    <xf numFmtId="174" fontId="21" fillId="0" borderId="0" xfId="96" applyNumberFormat="1" applyFont="1" applyBorder="1" applyAlignment="1">
      <alignment horizontal="right"/>
    </xf>
    <xf numFmtId="0" fontId="22" fillId="28" borderId="12" xfId="96" applyFont="1" applyFill="1" applyBorder="1" applyAlignment="1">
      <alignment horizontal="left" vertical="center"/>
    </xf>
    <xf numFmtId="176" fontId="22" fillId="28" borderId="12" xfId="96" applyNumberFormat="1" applyFont="1" applyFill="1" applyBorder="1" applyAlignment="1">
      <alignment vertical="center"/>
    </xf>
    <xf numFmtId="164" fontId="22" fillId="28" borderId="12" xfId="96" applyNumberFormat="1" applyFont="1" applyFill="1" applyBorder="1" applyAlignment="1">
      <alignment vertical="center"/>
    </xf>
    <xf numFmtId="0" fontId="43" fillId="0" borderId="0" xfId="96" applyFont="1" applyBorder="1"/>
    <xf numFmtId="0" fontId="22" fillId="29" borderId="12" xfId="96" applyFont="1" applyFill="1" applyBorder="1" applyAlignment="1">
      <alignment horizontal="left" vertical="center" indent="1"/>
    </xf>
    <xf numFmtId="176" fontId="22" fillId="29" borderId="12" xfId="96" applyNumberFormat="1" applyFont="1" applyFill="1" applyBorder="1" applyAlignment="1">
      <alignment vertical="center"/>
    </xf>
    <xf numFmtId="0" fontId="21" fillId="31" borderId="12" xfId="96" applyFont="1" applyFill="1" applyBorder="1" applyAlignment="1">
      <alignment horizontal="left" vertical="center" indent="2"/>
    </xf>
    <xf numFmtId="172" fontId="21" fillId="0" borderId="12" xfId="167" applyNumberFormat="1" applyFont="1" applyFill="1" applyBorder="1" applyAlignment="1">
      <alignment vertical="center"/>
    </xf>
    <xf numFmtId="164" fontId="21" fillId="0" borderId="12" xfId="167" applyNumberFormat="1" applyFont="1" applyFill="1" applyBorder="1" applyAlignment="1">
      <alignment vertical="center"/>
    </xf>
    <xf numFmtId="0" fontId="21" fillId="31" borderId="12" xfId="96" applyFont="1" applyFill="1" applyBorder="1" applyAlignment="1">
      <alignment horizontal="left" vertical="center" wrapText="1" indent="2"/>
    </xf>
    <xf numFmtId="164" fontId="21" fillId="0" borderId="12" xfId="167" applyNumberFormat="1" applyFont="1" applyFill="1" applyBorder="1" applyAlignment="1">
      <alignment horizontal="right" vertical="center"/>
    </xf>
    <xf numFmtId="0" fontId="21" fillId="29" borderId="12" xfId="96" applyFont="1" applyFill="1" applyBorder="1" applyAlignment="1">
      <alignment horizontal="left" vertical="center" indent="3"/>
    </xf>
    <xf numFmtId="176" fontId="21" fillId="29" borderId="12" xfId="96" applyNumberFormat="1" applyFont="1" applyFill="1" applyBorder="1" applyAlignment="1">
      <alignment vertical="center"/>
    </xf>
    <xf numFmtId="164" fontId="21" fillId="29" borderId="12" xfId="96" applyNumberFormat="1" applyFont="1" applyFill="1" applyBorder="1" applyAlignment="1">
      <alignment vertical="center"/>
    </xf>
    <xf numFmtId="0" fontId="21" fillId="31" borderId="12" xfId="96" applyFont="1" applyFill="1" applyBorder="1" applyAlignment="1">
      <alignment horizontal="left" vertical="center" indent="4"/>
    </xf>
    <xf numFmtId="0" fontId="21" fillId="20" borderId="12" xfId="96" applyFont="1" applyFill="1" applyBorder="1" applyAlignment="1">
      <alignment horizontal="left" vertical="center" wrapText="1" indent="2"/>
    </xf>
    <xf numFmtId="0" fontId="21" fillId="31" borderId="12" xfId="96" quotePrefix="1" applyFont="1" applyFill="1" applyBorder="1" applyAlignment="1">
      <alignment horizontal="left" vertical="center" wrapText="1" indent="2"/>
    </xf>
    <xf numFmtId="164" fontId="21" fillId="31" borderId="12" xfId="96" quotePrefix="1" applyNumberFormat="1" applyFont="1" applyFill="1" applyBorder="1" applyAlignment="1">
      <alignment vertical="center"/>
    </xf>
    <xf numFmtId="0" fontId="48" fillId="0" borderId="0" xfId="96" applyFont="1" applyBorder="1"/>
    <xf numFmtId="0" fontId="47" fillId="0" borderId="0" xfId="96" applyFont="1" applyBorder="1"/>
    <xf numFmtId="0" fontId="21" fillId="31" borderId="12" xfId="441" applyFont="1" applyFill="1" applyBorder="1" applyAlignment="1">
      <alignment horizontal="left" vertical="center" indent="2"/>
    </xf>
    <xf numFmtId="164" fontId="66" fillId="31" borderId="12" xfId="441" applyNumberFormat="1" applyFont="1" applyFill="1" applyBorder="1" applyAlignment="1">
      <alignment vertical="center"/>
    </xf>
    <xf numFmtId="0" fontId="21" fillId="31" borderId="12" xfId="441" applyFont="1" applyFill="1" applyBorder="1" applyAlignment="1">
      <alignment horizontal="left" vertical="center" wrapText="1" indent="2"/>
    </xf>
    <xf numFmtId="164" fontId="66" fillId="31" borderId="12" xfId="441" applyNumberFormat="1" applyFont="1" applyFill="1" applyBorder="1" applyAlignment="1">
      <alignment vertical="center" wrapText="1"/>
    </xf>
    <xf numFmtId="176" fontId="43" fillId="18" borderId="23" xfId="96" applyNumberFormat="1" applyFont="1" applyFill="1" applyBorder="1" applyAlignment="1">
      <alignment vertical="center"/>
    </xf>
    <xf numFmtId="164" fontId="43" fillId="18" borderId="14" xfId="96" applyNumberFormat="1" applyFont="1" applyFill="1" applyBorder="1" applyAlignment="1">
      <alignment vertical="center"/>
    </xf>
    <xf numFmtId="0" fontId="48" fillId="0" borderId="0" xfId="96" applyFont="1" applyBorder="1" applyAlignment="1">
      <alignment horizontal="right"/>
    </xf>
    <xf numFmtId="174" fontId="22" fillId="0" borderId="0" xfId="96" applyNumberFormat="1" applyFont="1" applyFill="1" applyBorder="1" applyAlignment="1">
      <alignment horizontal="right" vertical="center"/>
    </xf>
    <xf numFmtId="0" fontId="48" fillId="20" borderId="0" xfId="96" applyFont="1" applyFill="1" applyBorder="1" applyAlignment="1">
      <alignment horizontal="left" vertical="justify" wrapText="1" indent="4" shrinkToFit="1"/>
    </xf>
    <xf numFmtId="177" fontId="21" fillId="0" borderId="0" xfId="96" applyNumberFormat="1" applyFont="1" applyAlignment="1">
      <alignment horizontal="right"/>
    </xf>
    <xf numFmtId="176" fontId="21" fillId="0" borderId="0" xfId="96" applyNumberFormat="1" applyFont="1"/>
    <xf numFmtId="0" fontId="43" fillId="18" borderId="85" xfId="96" applyFont="1" applyFill="1" applyBorder="1" applyAlignment="1">
      <alignment horizontal="center" vertical="center"/>
    </xf>
    <xf numFmtId="172" fontId="22" fillId="28" borderId="12" xfId="96" applyNumberFormat="1" applyFont="1" applyFill="1" applyBorder="1" applyAlignment="1">
      <alignment horizontal="right" vertical="center"/>
    </xf>
    <xf numFmtId="172" fontId="21" fillId="29" borderId="12" xfId="96" applyNumberFormat="1" applyFont="1" applyFill="1" applyBorder="1" applyAlignment="1">
      <alignment horizontal="right" vertical="center"/>
    </xf>
    <xf numFmtId="0" fontId="21" fillId="20" borderId="12" xfId="96" applyFont="1" applyFill="1" applyBorder="1" applyAlignment="1">
      <alignment horizontal="left" vertical="center" indent="2"/>
    </xf>
    <xf numFmtId="172" fontId="43" fillId="18" borderId="26" xfId="96" applyNumberFormat="1" applyFont="1" applyFill="1" applyBorder="1" applyAlignment="1">
      <alignment vertical="center"/>
    </xf>
    <xf numFmtId="172" fontId="43" fillId="18" borderId="14" xfId="96" applyNumberFormat="1" applyFont="1" applyFill="1" applyBorder="1" applyAlignment="1">
      <alignment vertical="center"/>
    </xf>
    <xf numFmtId="0" fontId="68" fillId="18" borderId="13" xfId="96" applyFont="1" applyFill="1" applyBorder="1" applyAlignment="1">
      <alignment horizontal="center" vertical="center"/>
    </xf>
    <xf numFmtId="172" fontId="46" fillId="0" borderId="0" xfId="96" applyNumberFormat="1" applyFont="1" applyBorder="1" applyAlignment="1">
      <alignment horizontal="right"/>
    </xf>
    <xf numFmtId="0" fontId="21" fillId="0" borderId="0" xfId="96" applyFont="1" applyBorder="1" applyAlignment="1">
      <alignment horizontal="left" vertical="justify" wrapText="1" indent="3" shrinkToFit="1"/>
    </xf>
    <xf numFmtId="172" fontId="48" fillId="0" borderId="0" xfId="96" applyNumberFormat="1" applyFont="1" applyBorder="1" applyAlignment="1">
      <alignment horizontal="right"/>
    </xf>
    <xf numFmtId="0" fontId="22" fillId="19" borderId="0" xfId="96" applyFont="1" applyFill="1" applyBorder="1"/>
    <xf numFmtId="0" fontId="21" fillId="19" borderId="0" xfId="96" applyFont="1" applyFill="1" applyBorder="1"/>
    <xf numFmtId="0" fontId="21" fillId="0" borderId="12" xfId="167" applyFont="1" applyFill="1" applyBorder="1" applyAlignment="1">
      <alignment horizontal="left" indent="2"/>
    </xf>
    <xf numFmtId="0" fontId="22" fillId="28" borderId="12" xfId="96" applyFont="1" applyFill="1" applyBorder="1" applyAlignment="1">
      <alignment vertical="center"/>
    </xf>
    <xf numFmtId="0" fontId="21" fillId="31" borderId="12" xfId="96" quotePrefix="1" applyFont="1" applyFill="1" applyBorder="1" applyAlignment="1">
      <alignment horizontal="left" vertical="center" indent="2"/>
    </xf>
    <xf numFmtId="172" fontId="43" fillId="18" borderId="13" xfId="96" applyNumberFormat="1" applyFont="1" applyFill="1" applyBorder="1" applyAlignment="1">
      <alignment horizontal="center" vertical="center"/>
    </xf>
    <xf numFmtId="0" fontId="21" fillId="19" borderId="0" xfId="96" applyFont="1" applyFill="1" applyBorder="1" applyAlignment="1">
      <alignment horizontal="right"/>
    </xf>
    <xf numFmtId="0" fontId="43" fillId="18" borderId="86" xfId="96" applyFont="1" applyFill="1" applyBorder="1" applyAlignment="1">
      <alignment horizontal="center" vertical="center"/>
    </xf>
    <xf numFmtId="0" fontId="43" fillId="18" borderId="87" xfId="96" applyFont="1" applyFill="1" applyBorder="1" applyAlignment="1">
      <alignment horizontal="center" vertical="center"/>
    </xf>
    <xf numFmtId="164" fontId="22" fillId="28" borderId="12" xfId="96" applyNumberFormat="1" applyFont="1" applyFill="1" applyBorder="1" applyAlignment="1">
      <alignment horizontal="right" vertical="center"/>
    </xf>
    <xf numFmtId="164" fontId="21" fillId="29" borderId="12" xfId="96" applyNumberFormat="1" applyFont="1" applyFill="1" applyBorder="1" applyAlignment="1">
      <alignment horizontal="right" vertical="center"/>
    </xf>
    <xf numFmtId="178" fontId="21" fillId="0" borderId="12" xfId="167" applyNumberFormat="1" applyFont="1" applyFill="1" applyBorder="1" applyAlignment="1">
      <alignment horizontal="right" vertical="center"/>
    </xf>
    <xf numFmtId="178" fontId="21" fillId="31" borderId="12" xfId="96" applyNumberFormat="1" applyFont="1" applyFill="1" applyBorder="1" applyAlignment="1">
      <alignment horizontal="right" vertical="center"/>
    </xf>
    <xf numFmtId="175" fontId="21" fillId="0" borderId="12" xfId="167" applyNumberFormat="1" applyFont="1" applyFill="1" applyBorder="1" applyAlignment="1">
      <alignment horizontal="right" vertical="center"/>
    </xf>
    <xf numFmtId="174" fontId="22" fillId="0" borderId="0" xfId="96" applyNumberFormat="1" applyFont="1" applyFill="1" applyBorder="1" applyAlignment="1"/>
    <xf numFmtId="164" fontId="21" fillId="19" borderId="0" xfId="96" applyNumberFormat="1" applyFont="1" applyFill="1" applyBorder="1" applyAlignment="1">
      <alignment horizontal="right" vertical="justify" wrapText="1" shrinkToFit="1"/>
    </xf>
    <xf numFmtId="164" fontId="21" fillId="19" borderId="0" xfId="96" applyNumberFormat="1" applyFont="1" applyFill="1" applyBorder="1" applyAlignment="1">
      <alignment horizontal="right"/>
    </xf>
    <xf numFmtId="172" fontId="21" fillId="19" borderId="0" xfId="96" applyNumberFormat="1" applyFont="1" applyFill="1" applyBorder="1"/>
    <xf numFmtId="172" fontId="21" fillId="19" borderId="0" xfId="96" applyNumberFormat="1" applyFont="1" applyFill="1" applyBorder="1" applyAlignment="1">
      <alignment horizontal="right"/>
    </xf>
    <xf numFmtId="0" fontId="22" fillId="0" borderId="88" xfId="0" applyFont="1" applyBorder="1" applyAlignment="1"/>
    <xf numFmtId="172" fontId="21" fillId="31" borderId="12" xfId="96" applyNumberFormat="1" applyFont="1" applyFill="1" applyBorder="1" applyAlignment="1">
      <alignment vertical="center" wrapText="1"/>
    </xf>
    <xf numFmtId="164" fontId="21" fillId="31" borderId="12" xfId="96" applyNumberFormat="1" applyFont="1" applyFill="1" applyBorder="1" applyAlignment="1">
      <alignment vertical="center" wrapText="1"/>
    </xf>
    <xf numFmtId="172" fontId="22" fillId="28" borderId="12" xfId="96" applyNumberFormat="1" applyFont="1" applyFill="1" applyBorder="1" applyAlignment="1">
      <alignment vertical="center"/>
    </xf>
    <xf numFmtId="172" fontId="21" fillId="29" borderId="12" xfId="96" applyNumberFormat="1" applyFont="1" applyFill="1" applyBorder="1" applyAlignment="1">
      <alignment vertical="center"/>
    </xf>
    <xf numFmtId="172" fontId="21" fillId="31" borderId="12" xfId="96" quotePrefix="1" applyNumberFormat="1" applyFont="1" applyFill="1" applyBorder="1" applyAlignment="1">
      <alignment vertical="center"/>
    </xf>
    <xf numFmtId="0" fontId="21" fillId="0" borderId="89" xfId="0" applyFont="1" applyBorder="1" applyAlignment="1">
      <alignment wrapText="1"/>
    </xf>
    <xf numFmtId="0" fontId="21" fillId="0" borderId="0" xfId="0" applyFont="1" applyBorder="1" applyAlignment="1"/>
    <xf numFmtId="0" fontId="48" fillId="0" borderId="0" xfId="0" applyFont="1" applyBorder="1" applyAlignment="1">
      <alignment wrapText="1"/>
    </xf>
    <xf numFmtId="0" fontId="22" fillId="0" borderId="0" xfId="0" applyFont="1" applyBorder="1"/>
    <xf numFmtId="0" fontId="69" fillId="0" borderId="0" xfId="96" applyFont="1" applyBorder="1" applyAlignment="1"/>
    <xf numFmtId="0" fontId="46" fillId="0" borderId="0" xfId="96" applyFont="1" applyBorder="1" applyAlignment="1">
      <alignment vertical="top" wrapText="1"/>
    </xf>
    <xf numFmtId="0" fontId="22" fillId="28" borderId="12" xfId="96" applyFont="1" applyFill="1" applyBorder="1" applyAlignment="1">
      <alignment horizontal="left" vertical="center" wrapText="1"/>
    </xf>
    <xf numFmtId="0" fontId="21" fillId="31" borderId="22" xfId="96" applyFont="1" applyFill="1" applyBorder="1" applyAlignment="1">
      <alignment vertical="center"/>
    </xf>
    <xf numFmtId="0" fontId="21" fillId="31" borderId="12" xfId="96" applyFont="1" applyFill="1" applyBorder="1" applyAlignment="1">
      <alignment horizontal="left" vertical="center"/>
    </xf>
    <xf numFmtId="0" fontId="21" fillId="31" borderId="20" xfId="96" applyFont="1" applyFill="1" applyBorder="1" applyAlignment="1">
      <alignment vertical="center"/>
    </xf>
    <xf numFmtId="0" fontId="21" fillId="20" borderId="12" xfId="96" applyFont="1" applyFill="1" applyBorder="1" applyAlignment="1">
      <alignment horizontal="left" vertical="center" wrapText="1"/>
    </xf>
    <xf numFmtId="0" fontId="21" fillId="31" borderId="22" xfId="96" applyFont="1" applyFill="1" applyBorder="1" applyAlignment="1">
      <alignment horizontal="center" vertical="center"/>
    </xf>
    <xf numFmtId="0" fontId="21" fillId="31" borderId="72" xfId="96" applyFont="1" applyFill="1" applyBorder="1" applyAlignment="1">
      <alignment horizontal="center" vertical="center"/>
    </xf>
    <xf numFmtId="172" fontId="43" fillId="18" borderId="14" xfId="96" applyNumberFormat="1" applyFont="1" applyFill="1" applyBorder="1" applyAlignment="1">
      <alignment horizontal="right" vertical="center"/>
    </xf>
    <xf numFmtId="0" fontId="22" fillId="0" borderId="0" xfId="96" applyFont="1" applyBorder="1" applyAlignment="1">
      <alignment horizontal="left" vertical="center"/>
    </xf>
    <xf numFmtId="0" fontId="21" fillId="0" borderId="0" xfId="96" applyFont="1" applyBorder="1" applyAlignment="1">
      <alignment horizontal="left" vertical="center"/>
    </xf>
    <xf numFmtId="172" fontId="46" fillId="0" borderId="0" xfId="96" applyNumberFormat="1" applyFont="1" applyBorder="1" applyAlignment="1">
      <alignment horizontal="right" vertical="center"/>
    </xf>
    <xf numFmtId="0" fontId="21" fillId="0" borderId="0" xfId="96" applyFont="1" applyBorder="1" applyAlignment="1">
      <alignment horizontal="left"/>
    </xf>
    <xf numFmtId="0" fontId="22" fillId="0" borderId="0" xfId="96" applyFont="1" applyBorder="1" applyAlignment="1">
      <alignment vertical="center" wrapText="1"/>
    </xf>
    <xf numFmtId="0" fontId="21" fillId="0" borderId="0" xfId="96" applyFont="1" applyBorder="1" applyAlignment="1">
      <alignment horizontal="left" indent="3"/>
    </xf>
    <xf numFmtId="172" fontId="21" fillId="0" borderId="0" xfId="96" applyNumberFormat="1" applyFont="1" applyBorder="1" applyAlignment="1">
      <alignment wrapText="1"/>
    </xf>
    <xf numFmtId="0" fontId="45" fillId="0" borderId="0" xfId="96" applyFont="1" applyBorder="1" applyAlignment="1">
      <alignment horizontal="left" vertical="center" wrapText="1"/>
    </xf>
    <xf numFmtId="0" fontId="45" fillId="0" borderId="0" xfId="96" applyFont="1" applyBorder="1" applyAlignment="1">
      <alignment horizontal="left" wrapText="1"/>
    </xf>
    <xf numFmtId="0" fontId="44" fillId="0" borderId="0" xfId="96" applyFont="1" applyBorder="1" applyAlignment="1">
      <alignment horizontal="left" vertical="center" wrapText="1"/>
    </xf>
    <xf numFmtId="172" fontId="43" fillId="0" borderId="0" xfId="96" applyNumberFormat="1" applyFont="1" applyFill="1" applyBorder="1" applyAlignment="1">
      <alignment horizontal="left" vertical="center"/>
    </xf>
    <xf numFmtId="172" fontId="46" fillId="0" borderId="0" xfId="96" applyNumberFormat="1" applyFont="1" applyFill="1" applyBorder="1" applyAlignment="1">
      <alignment horizontal="left" vertical="center"/>
    </xf>
    <xf numFmtId="172" fontId="44" fillId="0" borderId="0" xfId="96" applyNumberFormat="1" applyFont="1" applyFill="1" applyBorder="1" applyAlignment="1">
      <alignment horizontal="left" vertical="center"/>
    </xf>
    <xf numFmtId="172" fontId="45" fillId="0" borderId="0" xfId="96" applyNumberFormat="1" applyFont="1" applyFill="1" applyBorder="1" applyAlignment="1">
      <alignment horizontal="left"/>
    </xf>
    <xf numFmtId="0" fontId="46" fillId="0" borderId="0" xfId="96" applyFont="1" applyFill="1" applyBorder="1" applyAlignment="1">
      <alignment horizontal="left" vertical="center"/>
    </xf>
    <xf numFmtId="172" fontId="45" fillId="0" borderId="0" xfId="96" applyNumberFormat="1" applyFont="1" applyFill="1" applyBorder="1" applyAlignment="1">
      <alignment horizontal="left" vertical="center"/>
    </xf>
    <xf numFmtId="172" fontId="45" fillId="0" borderId="0" xfId="96" applyNumberFormat="1" applyFont="1" applyBorder="1" applyAlignment="1">
      <alignment horizontal="left"/>
    </xf>
    <xf numFmtId="172" fontId="45" fillId="0" borderId="0" xfId="96" applyNumberFormat="1" applyFont="1" applyBorder="1" applyAlignment="1">
      <alignment horizontal="left" vertical="center"/>
    </xf>
    <xf numFmtId="172" fontId="21" fillId="0" borderId="0" xfId="96" applyNumberFormat="1" applyFont="1" applyBorder="1" applyAlignment="1">
      <alignment horizontal="left" vertical="center"/>
    </xf>
    <xf numFmtId="0" fontId="47" fillId="0" borderId="0" xfId="96" applyFont="1" applyBorder="1" applyAlignment="1">
      <alignment horizontal="center"/>
    </xf>
    <xf numFmtId="0" fontId="21" fillId="31" borderId="21" xfId="96" applyFont="1" applyFill="1" applyBorder="1" applyAlignment="1">
      <alignment vertical="center"/>
    </xf>
    <xf numFmtId="0" fontId="21" fillId="31" borderId="72" xfId="96" applyFont="1" applyFill="1" applyBorder="1" applyAlignment="1">
      <alignment vertical="center"/>
    </xf>
    <xf numFmtId="0" fontId="47" fillId="0" borderId="0" xfId="96" applyFont="1" applyBorder="1" applyAlignment="1">
      <alignment horizontal="left"/>
    </xf>
    <xf numFmtId="0" fontId="22" fillId="0" borderId="0" xfId="96" applyFont="1" applyBorder="1" applyAlignment="1">
      <alignment horizontal="right" wrapText="1"/>
    </xf>
    <xf numFmtId="172" fontId="22" fillId="0" borderId="0" xfId="96" applyNumberFormat="1" applyFont="1" applyBorder="1" applyAlignment="1">
      <alignment horizontal="right" wrapText="1"/>
    </xf>
    <xf numFmtId="0" fontId="48" fillId="0" borderId="0" xfId="96" applyFont="1" applyBorder="1" applyAlignment="1">
      <alignment horizontal="left"/>
    </xf>
    <xf numFmtId="0" fontId="45" fillId="0" borderId="0" xfId="96" applyFont="1" applyBorder="1" applyAlignment="1">
      <alignment horizontal="right" wrapText="1"/>
    </xf>
    <xf numFmtId="172" fontId="45" fillId="0" borderId="0" xfId="96" applyNumberFormat="1" applyFont="1" applyBorder="1" applyAlignment="1">
      <alignment horizontal="right"/>
    </xf>
    <xf numFmtId="172" fontId="46" fillId="0" borderId="0" xfId="96" applyNumberFormat="1" applyFont="1" applyFill="1" applyBorder="1" applyAlignment="1">
      <alignment horizontal="right" vertical="center"/>
    </xf>
    <xf numFmtId="10" fontId="46" fillId="0" borderId="0" xfId="96" applyNumberFormat="1" applyFont="1" applyFill="1" applyBorder="1" applyAlignment="1">
      <alignment horizontal="right" vertical="center"/>
    </xf>
    <xf numFmtId="172" fontId="45" fillId="0" borderId="0" xfId="96" applyNumberFormat="1" applyFont="1" applyFill="1" applyBorder="1" applyAlignment="1">
      <alignment horizontal="right"/>
    </xf>
    <xf numFmtId="0" fontId="43" fillId="18" borderId="19" xfId="96" applyFont="1" applyFill="1" applyBorder="1" applyAlignment="1">
      <alignment horizontal="center" vertical="center" wrapText="1"/>
    </xf>
    <xf numFmtId="0" fontId="68" fillId="18" borderId="43" xfId="96" applyFont="1" applyFill="1" applyBorder="1" applyAlignment="1">
      <alignment horizontal="center" vertical="center" wrapText="1"/>
    </xf>
    <xf numFmtId="0" fontId="68" fillId="18" borderId="94" xfId="96" applyFont="1" applyFill="1" applyBorder="1" applyAlignment="1">
      <alignment horizontal="center" vertical="center" wrapText="1"/>
    </xf>
    <xf numFmtId="0" fontId="68" fillId="18" borderId="65" xfId="96" applyFont="1" applyFill="1" applyBorder="1" applyAlignment="1">
      <alignment horizontal="center" vertical="center" wrapText="1"/>
    </xf>
    <xf numFmtId="0" fontId="21" fillId="31" borderId="12" xfId="96" applyFont="1" applyFill="1" applyBorder="1" applyAlignment="1">
      <alignment horizontal="right" vertical="center"/>
    </xf>
    <xf numFmtId="0" fontId="21" fillId="0" borderId="12" xfId="96" applyFont="1" applyFill="1" applyBorder="1" applyAlignment="1">
      <alignment horizontal="right" vertical="center"/>
    </xf>
    <xf numFmtId="172" fontId="45" fillId="0" borderId="0" xfId="96" applyNumberFormat="1" applyFont="1" applyBorder="1" applyAlignment="1">
      <alignment horizontal="left" wrapText="1"/>
    </xf>
    <xf numFmtId="0" fontId="69" fillId="0" borderId="0" xfId="96" applyFont="1" applyBorder="1" applyAlignment="1">
      <alignment wrapText="1"/>
    </xf>
    <xf numFmtId="172" fontId="22" fillId="28" borderId="17" xfId="96" applyNumberFormat="1" applyFont="1" applyFill="1" applyBorder="1" applyAlignment="1">
      <alignment horizontal="right" vertical="center"/>
    </xf>
    <xf numFmtId="0" fontId="22" fillId="27" borderId="12" xfId="96" applyFont="1" applyFill="1" applyBorder="1" applyAlignment="1">
      <alignment horizontal="left" vertical="center" indent="1"/>
    </xf>
    <xf numFmtId="172" fontId="22" fillId="41" borderId="17" xfId="96" applyNumberFormat="1" applyFont="1" applyFill="1" applyBorder="1" applyAlignment="1">
      <alignment horizontal="right" vertical="center"/>
    </xf>
    <xf numFmtId="0" fontId="21" fillId="31" borderId="12" xfId="96" applyFont="1" applyFill="1" applyBorder="1" applyAlignment="1">
      <alignment vertical="center" wrapText="1"/>
    </xf>
    <xf numFmtId="172" fontId="21" fillId="31" borderId="17" xfId="96" applyNumberFormat="1" applyFont="1" applyFill="1" applyBorder="1" applyAlignment="1">
      <alignment horizontal="right" vertical="center"/>
    </xf>
    <xf numFmtId="164" fontId="22" fillId="41" borderId="17" xfId="96" applyNumberFormat="1" applyFont="1" applyFill="1" applyBorder="1" applyAlignment="1">
      <alignment horizontal="right" vertical="center"/>
    </xf>
    <xf numFmtId="164" fontId="21" fillId="31" borderId="17" xfId="96" applyNumberFormat="1" applyFont="1" applyFill="1" applyBorder="1" applyAlignment="1">
      <alignment horizontal="right" vertical="center"/>
    </xf>
    <xf numFmtId="164" fontId="22" fillId="28" borderId="17" xfId="96" applyNumberFormat="1" applyFont="1" applyFill="1" applyBorder="1" applyAlignment="1">
      <alignment horizontal="right" vertical="center"/>
    </xf>
    <xf numFmtId="0" fontId="21" fillId="31" borderId="21" xfId="96" applyFont="1" applyFill="1" applyBorder="1" applyAlignment="1">
      <alignment vertical="center" wrapText="1"/>
    </xf>
    <xf numFmtId="164" fontId="43" fillId="18" borderId="17" xfId="96" applyNumberFormat="1" applyFont="1" applyFill="1" applyBorder="1" applyAlignment="1">
      <alignment horizontal="right" vertical="center"/>
    </xf>
    <xf numFmtId="0" fontId="21" fillId="20" borderId="0" xfId="96" applyFont="1" applyFill="1" applyBorder="1" applyAlignment="1">
      <alignment horizontal="left" wrapText="1"/>
    </xf>
    <xf numFmtId="0" fontId="45" fillId="0" borderId="0" xfId="96" applyFont="1" applyBorder="1" applyAlignment="1">
      <alignment wrapText="1"/>
    </xf>
    <xf numFmtId="0" fontId="44" fillId="0" borderId="0" xfId="96" applyFont="1" applyBorder="1" applyAlignment="1">
      <alignment wrapText="1"/>
    </xf>
    <xf numFmtId="0" fontId="46" fillId="0" borderId="0" xfId="96" applyFont="1" applyFill="1" applyBorder="1" applyAlignment="1">
      <alignment horizontal="left" vertical="center" wrapText="1"/>
    </xf>
    <xf numFmtId="172" fontId="45" fillId="0" borderId="0" xfId="96" applyNumberFormat="1" applyFont="1" applyFill="1" applyBorder="1" applyAlignment="1">
      <alignment horizontal="left" wrapText="1"/>
    </xf>
    <xf numFmtId="0" fontId="21" fillId="0" borderId="0" xfId="132" applyFont="1" applyBorder="1"/>
    <xf numFmtId="0" fontId="22" fillId="0" borderId="0" xfId="132" applyFont="1" applyBorder="1"/>
    <xf numFmtId="172" fontId="21" fillId="0" borderId="0" xfId="132" applyNumberFormat="1" applyFont="1" applyBorder="1"/>
    <xf numFmtId="0" fontId="21" fillId="0" borderId="0" xfId="132" applyFont="1" applyFill="1" applyBorder="1"/>
    <xf numFmtId="0" fontId="21" fillId="0" borderId="0" xfId="132" applyFont="1" applyBorder="1" applyAlignment="1"/>
    <xf numFmtId="0" fontId="21" fillId="0" borderId="0" xfId="132" applyFont="1" applyFill="1" applyBorder="1" applyAlignment="1">
      <alignment vertical="center"/>
    </xf>
    <xf numFmtId="172" fontId="43" fillId="18" borderId="23" xfId="132" applyNumberFormat="1" applyFont="1" applyFill="1" applyBorder="1" applyAlignment="1">
      <alignment vertical="center"/>
    </xf>
    <xf numFmtId="164" fontId="21" fillId="31" borderId="12" xfId="132" applyNumberFormat="1" applyFont="1" applyFill="1" applyBorder="1" applyAlignment="1">
      <alignment vertical="center"/>
    </xf>
    <xf numFmtId="172" fontId="21" fillId="0" borderId="12" xfId="130" applyNumberFormat="1" applyFont="1" applyFill="1" applyBorder="1" applyAlignment="1">
      <alignment horizontal="right" vertical="center"/>
    </xf>
    <xf numFmtId="0" fontId="21" fillId="0" borderId="12" xfId="132" applyFont="1" applyFill="1" applyBorder="1" applyAlignment="1">
      <alignment vertical="center"/>
    </xf>
    <xf numFmtId="0" fontId="21" fillId="31" borderId="12" xfId="132" applyFont="1" applyFill="1" applyBorder="1" applyAlignment="1">
      <alignment vertical="center"/>
    </xf>
    <xf numFmtId="0" fontId="21" fillId="31" borderId="27" xfId="132" applyFont="1" applyFill="1" applyBorder="1" applyAlignment="1">
      <alignment horizontal="left" vertical="center" indent="2"/>
    </xf>
    <xf numFmtId="0" fontId="21" fillId="31" borderId="12" xfId="132" applyFont="1" applyFill="1" applyBorder="1" applyAlignment="1">
      <alignment horizontal="left" vertical="center" indent="2"/>
    </xf>
    <xf numFmtId="164" fontId="22" fillId="29" borderId="12" xfId="132" applyNumberFormat="1" applyFont="1" applyFill="1" applyBorder="1" applyAlignment="1">
      <alignment vertical="center"/>
    </xf>
    <xf numFmtId="0" fontId="22" fillId="29" borderId="12" xfId="132" applyFont="1" applyFill="1" applyBorder="1" applyAlignment="1">
      <alignment vertical="center"/>
    </xf>
    <xf numFmtId="0" fontId="22" fillId="29" borderId="12" xfId="132" applyFont="1" applyFill="1" applyBorder="1" applyAlignment="1">
      <alignment horizontal="left" vertical="center" indent="1"/>
    </xf>
    <xf numFmtId="164" fontId="22" fillId="28" borderId="21" xfId="132" applyNumberFormat="1" applyFont="1" applyFill="1" applyBorder="1" applyAlignment="1">
      <alignment vertical="center"/>
    </xf>
    <xf numFmtId="172" fontId="22" fillId="28" borderId="12" xfId="132" applyNumberFormat="1" applyFont="1" applyFill="1" applyBorder="1" applyAlignment="1">
      <alignment vertical="center"/>
    </xf>
    <xf numFmtId="0" fontId="22" fillId="28" borderId="12" xfId="132" applyFont="1" applyFill="1" applyBorder="1" applyAlignment="1">
      <alignment horizontal="left" vertical="center"/>
    </xf>
    <xf numFmtId="0" fontId="21" fillId="31" borderId="12" xfId="132" applyFont="1" applyFill="1" applyBorder="1" applyAlignment="1">
      <alignment horizontal="left" vertical="center" wrapText="1" indent="2"/>
    </xf>
    <xf numFmtId="0" fontId="21" fillId="0" borderId="12" xfId="132" applyFont="1" applyFill="1" applyBorder="1" applyAlignment="1">
      <alignment horizontal="left" vertical="center" indent="2"/>
    </xf>
    <xf numFmtId="0" fontId="21" fillId="0" borderId="12" xfId="132" applyFont="1" applyFill="1" applyBorder="1" applyAlignment="1">
      <alignment horizontal="left" vertical="center" wrapText="1" indent="2"/>
    </xf>
    <xf numFmtId="164" fontId="21" fillId="31" borderId="12" xfId="132" quotePrefix="1" applyNumberFormat="1" applyFont="1" applyFill="1" applyBorder="1" applyAlignment="1">
      <alignment vertical="center"/>
    </xf>
    <xf numFmtId="0" fontId="21" fillId="0" borderId="12" xfId="132" quotePrefix="1" applyFont="1" applyFill="1" applyBorder="1" applyAlignment="1">
      <alignment vertical="center"/>
    </xf>
    <xf numFmtId="0" fontId="21" fillId="31" borderId="12" xfId="132" quotePrefix="1" applyFont="1" applyFill="1" applyBorder="1" applyAlignment="1">
      <alignment vertical="center"/>
    </xf>
    <xf numFmtId="0" fontId="21" fillId="0" borderId="12" xfId="132" quotePrefix="1" applyFont="1" applyFill="1" applyBorder="1" applyAlignment="1">
      <alignment horizontal="left" vertical="center" indent="2"/>
    </xf>
    <xf numFmtId="0" fontId="21" fillId="31" borderId="12" xfId="132" applyFont="1" applyFill="1" applyBorder="1" applyAlignment="1">
      <alignment horizontal="left" vertical="center" indent="4"/>
    </xf>
    <xf numFmtId="164" fontId="21" fillId="29" borderId="12" xfId="132" applyNumberFormat="1" applyFont="1" applyFill="1" applyBorder="1" applyAlignment="1">
      <alignment vertical="center"/>
    </xf>
    <xf numFmtId="0" fontId="21" fillId="29" borderId="12" xfId="132" applyFont="1" applyFill="1" applyBorder="1" applyAlignment="1">
      <alignment vertical="center"/>
    </xf>
    <xf numFmtId="0" fontId="21" fillId="29" borderId="12" xfId="132" applyFont="1" applyFill="1" applyBorder="1" applyAlignment="1">
      <alignment horizontal="left" vertical="center" indent="3"/>
    </xf>
    <xf numFmtId="0" fontId="44" fillId="0" borderId="0" xfId="132" applyFont="1" applyBorder="1"/>
    <xf numFmtId="164" fontId="21" fillId="0" borderId="12" xfId="130" applyNumberFormat="1" applyFont="1" applyFill="1" applyBorder="1" applyAlignment="1">
      <alignment vertical="center"/>
    </xf>
    <xf numFmtId="172" fontId="22" fillId="29" borderId="12" xfId="132" applyNumberFormat="1" applyFont="1" applyFill="1" applyBorder="1" applyAlignment="1">
      <alignment horizontal="right" vertical="center"/>
    </xf>
    <xf numFmtId="0" fontId="21" fillId="0" borderId="12" xfId="130" applyFont="1" applyFill="1" applyBorder="1" applyAlignment="1">
      <alignment horizontal="right" vertical="center"/>
    </xf>
    <xf numFmtId="172" fontId="22" fillId="28" borderId="21" xfId="132" applyNumberFormat="1" applyFont="1" applyFill="1" applyBorder="1" applyAlignment="1">
      <alignment horizontal="right" vertical="center"/>
    </xf>
    <xf numFmtId="0" fontId="22" fillId="28" borderId="21" xfId="132" applyFont="1" applyFill="1" applyBorder="1" applyAlignment="1">
      <alignment horizontal="left" vertical="center"/>
    </xf>
    <xf numFmtId="0" fontId="43" fillId="18" borderId="65" xfId="132" applyFont="1" applyFill="1" applyBorder="1" applyAlignment="1">
      <alignment horizontal="center" vertical="center" wrapText="1"/>
    </xf>
    <xf numFmtId="0" fontId="43" fillId="18" borderId="43" xfId="132" applyFont="1" applyFill="1" applyBorder="1" applyAlignment="1">
      <alignment horizontal="center" vertical="center" wrapText="1"/>
    </xf>
    <xf numFmtId="0" fontId="22" fillId="0" borderId="0" xfId="132" applyFont="1" applyBorder="1" applyAlignment="1">
      <alignment horizontal="center"/>
    </xf>
    <xf numFmtId="0" fontId="21" fillId="0" borderId="0" xfId="167" applyFont="1" applyAlignment="1">
      <alignment horizontal="center"/>
    </xf>
    <xf numFmtId="0" fontId="21" fillId="0" borderId="0" xfId="132" applyFont="1" applyBorder="1" applyAlignment="1">
      <alignment horizontal="right"/>
    </xf>
    <xf numFmtId="0" fontId="21" fillId="0" borderId="0" xfId="132" applyFont="1" applyBorder="1" applyAlignment="1">
      <alignment horizontal="center"/>
    </xf>
    <xf numFmtId="0" fontId="21" fillId="0" borderId="0" xfId="132" applyFont="1" applyFill="1" applyBorder="1" applyAlignment="1">
      <alignment horizontal="center"/>
    </xf>
    <xf numFmtId="0" fontId="21" fillId="0" borderId="0" xfId="132" applyFont="1" applyBorder="1" applyAlignment="1">
      <alignment horizontal="center" vertical="center"/>
    </xf>
    <xf numFmtId="0" fontId="21" fillId="0" borderId="0" xfId="132" applyFont="1" applyBorder="1" applyAlignment="1">
      <alignment horizontal="right" vertical="center"/>
    </xf>
    <xf numFmtId="0" fontId="21" fillId="0" borderId="0" xfId="132" applyFont="1" applyFill="1" applyBorder="1" applyAlignment="1">
      <alignment horizontal="center" vertical="center"/>
    </xf>
    <xf numFmtId="0" fontId="21" fillId="0" borderId="0" xfId="132" applyFont="1" applyBorder="1" applyAlignment="1">
      <alignment horizontal="left" vertical="center"/>
    </xf>
    <xf numFmtId="164" fontId="43" fillId="18" borderId="14" xfId="132" applyNumberFormat="1" applyFont="1" applyFill="1" applyBorder="1" applyAlignment="1">
      <alignment horizontal="right" vertical="center"/>
    </xf>
    <xf numFmtId="164" fontId="43" fillId="18" borderId="23" xfId="132" applyNumberFormat="1" applyFont="1" applyFill="1" applyBorder="1" applyAlignment="1">
      <alignment horizontal="right" vertical="center"/>
    </xf>
    <xf numFmtId="172" fontId="43" fillId="18" borderId="23" xfId="132" applyNumberFormat="1" applyFont="1" applyFill="1" applyBorder="1" applyAlignment="1">
      <alignment horizontal="right" vertical="center"/>
    </xf>
    <xf numFmtId="0" fontId="43" fillId="43" borderId="26" xfId="132" applyFont="1" applyFill="1" applyBorder="1" applyAlignment="1">
      <alignment horizontal="center" vertical="center"/>
    </xf>
    <xf numFmtId="172" fontId="43" fillId="18" borderId="23" xfId="132" applyNumberFormat="1" applyFont="1" applyFill="1" applyBorder="1" applyAlignment="1">
      <alignment horizontal="center" vertical="center"/>
    </xf>
    <xf numFmtId="164" fontId="21" fillId="31" borderId="12" xfId="132" applyNumberFormat="1" applyFont="1" applyFill="1" applyBorder="1" applyAlignment="1">
      <alignment horizontal="right" vertical="center"/>
    </xf>
    <xf numFmtId="172" fontId="21" fillId="31" borderId="12" xfId="132" applyNumberFormat="1" applyFont="1" applyFill="1" applyBorder="1" applyAlignment="1">
      <alignment horizontal="right" vertical="center"/>
    </xf>
    <xf numFmtId="0" fontId="21" fillId="43" borderId="12" xfId="132" applyFont="1" applyFill="1" applyBorder="1" applyAlignment="1">
      <alignment horizontal="center" vertical="center"/>
    </xf>
    <xf numFmtId="172" fontId="21" fillId="31" borderId="12" xfId="132" applyNumberFormat="1" applyFont="1" applyFill="1" applyBorder="1" applyAlignment="1">
      <alignment horizontal="center" vertical="center"/>
    </xf>
    <xf numFmtId="164" fontId="22" fillId="29" borderId="12" xfId="132" applyNumberFormat="1" applyFont="1" applyFill="1" applyBorder="1" applyAlignment="1">
      <alignment horizontal="right" vertical="center"/>
    </xf>
    <xf numFmtId="0" fontId="22" fillId="43" borderId="12" xfId="132" applyFont="1" applyFill="1" applyBorder="1" applyAlignment="1">
      <alignment horizontal="center" vertical="center"/>
    </xf>
    <xf numFmtId="172" fontId="22" fillId="29" borderId="12" xfId="132" applyNumberFormat="1" applyFont="1" applyFill="1" applyBorder="1" applyAlignment="1">
      <alignment horizontal="center" vertical="center"/>
    </xf>
    <xf numFmtId="164" fontId="22" fillId="28" borderId="12" xfId="132" applyNumberFormat="1" applyFont="1" applyFill="1" applyBorder="1" applyAlignment="1">
      <alignment horizontal="right" vertical="center"/>
    </xf>
    <xf numFmtId="172" fontId="22" fillId="28" borderId="12" xfId="132" applyNumberFormat="1" applyFont="1" applyFill="1" applyBorder="1" applyAlignment="1">
      <alignment horizontal="right" vertical="center"/>
    </xf>
    <xf numFmtId="172" fontId="22" fillId="28" borderId="12" xfId="132" applyNumberFormat="1" applyFont="1" applyFill="1" applyBorder="1" applyAlignment="1">
      <alignment horizontal="center" vertical="center"/>
    </xf>
    <xf numFmtId="164" fontId="21" fillId="31" borderId="12" xfId="132" applyNumberFormat="1" applyFont="1" applyFill="1" applyBorder="1" applyAlignment="1">
      <alignment horizontal="right" vertical="center" wrapText="1"/>
    </xf>
    <xf numFmtId="172" fontId="21" fillId="31" borderId="12" xfId="132" applyNumberFormat="1" applyFont="1" applyFill="1" applyBorder="1" applyAlignment="1">
      <alignment horizontal="right" vertical="center" wrapText="1"/>
    </xf>
    <xf numFmtId="172" fontId="21" fillId="31" borderId="12" xfId="132" applyNumberFormat="1" applyFont="1" applyFill="1" applyBorder="1" applyAlignment="1">
      <alignment horizontal="center" vertical="center" wrapText="1"/>
    </xf>
    <xf numFmtId="164" fontId="21" fillId="31" borderId="12" xfId="132" quotePrefix="1" applyNumberFormat="1" applyFont="1" applyFill="1" applyBorder="1" applyAlignment="1">
      <alignment horizontal="right" vertical="center"/>
    </xf>
    <xf numFmtId="172" fontId="21" fillId="31" borderId="12" xfId="132" quotePrefix="1" applyNumberFormat="1" applyFont="1" applyFill="1" applyBorder="1" applyAlignment="1">
      <alignment horizontal="right" vertical="center"/>
    </xf>
    <xf numFmtId="172" fontId="21" fillId="31" borderId="12" xfId="132" quotePrefix="1" applyNumberFormat="1" applyFont="1" applyFill="1" applyBorder="1" applyAlignment="1">
      <alignment horizontal="center" vertical="center"/>
    </xf>
    <xf numFmtId="0" fontId="21" fillId="31" borderId="12" xfId="132" quotePrefix="1" applyFont="1" applyFill="1" applyBorder="1" applyAlignment="1">
      <alignment horizontal="left" vertical="center" wrapText="1" indent="2"/>
    </xf>
    <xf numFmtId="164" fontId="21" fillId="29" borderId="12" xfId="132" applyNumberFormat="1" applyFont="1" applyFill="1" applyBorder="1" applyAlignment="1">
      <alignment horizontal="right" vertical="center"/>
    </xf>
    <xf numFmtId="172" fontId="21" fillId="29" borderId="12" xfId="132" applyNumberFormat="1" applyFont="1" applyFill="1" applyBorder="1" applyAlignment="1">
      <alignment horizontal="right" vertical="center"/>
    </xf>
    <xf numFmtId="172" fontId="21" fillId="29" borderId="12" xfId="132" applyNumberFormat="1" applyFont="1" applyFill="1" applyBorder="1" applyAlignment="1">
      <alignment horizontal="center" vertical="center"/>
    </xf>
    <xf numFmtId="179" fontId="22" fillId="28" borderId="12" xfId="132" applyNumberFormat="1" applyFont="1" applyFill="1" applyBorder="1" applyAlignment="1">
      <alignment horizontal="right" vertical="center"/>
    </xf>
    <xf numFmtId="172" fontId="21" fillId="0" borderId="12" xfId="132" applyNumberFormat="1" applyFont="1" applyFill="1" applyBorder="1" applyAlignment="1">
      <alignment horizontal="center" vertical="center"/>
    </xf>
    <xf numFmtId="172" fontId="21" fillId="0" borderId="12" xfId="132" applyNumberFormat="1" applyFont="1" applyFill="1" applyBorder="1" applyAlignment="1">
      <alignment horizontal="right" vertical="center"/>
    </xf>
    <xf numFmtId="0" fontId="43" fillId="18" borderId="13" xfId="132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72" fontId="21" fillId="30" borderId="20" xfId="654" applyNumberFormat="1" applyFont="1" applyFill="1" applyBorder="1" applyAlignment="1" applyProtection="1">
      <alignment horizontal="center" vertical="center"/>
      <protection locked="0"/>
    </xf>
    <xf numFmtId="172" fontId="21" fillId="30" borderId="22" xfId="654" applyNumberFormat="1" applyFont="1" applyFill="1" applyBorder="1" applyAlignment="1" applyProtection="1">
      <alignment horizontal="center" vertical="center"/>
      <protection locked="0"/>
    </xf>
    <xf numFmtId="172" fontId="21" fillId="30" borderId="21" xfId="654" applyNumberFormat="1" applyFont="1" applyFill="1" applyBorder="1" applyAlignment="1" applyProtection="1">
      <alignment horizontal="center" vertical="center"/>
      <protection locked="0"/>
    </xf>
    <xf numFmtId="172" fontId="66" fillId="0" borderId="12" xfId="278" applyNumberFormat="1" applyFont="1" applyBorder="1" applyAlignment="1">
      <alignment horizontal="center" vertical="center"/>
    </xf>
    <xf numFmtId="0" fontId="21" fillId="0" borderId="12" xfId="279" applyFont="1" applyFill="1" applyBorder="1" applyAlignment="1">
      <alignment horizontal="left" vertical="center" indent="1"/>
    </xf>
    <xf numFmtId="172" fontId="21" fillId="20" borderId="12" xfId="654" applyNumberFormat="1" applyFont="1" applyFill="1" applyBorder="1" applyAlignment="1" applyProtection="1">
      <alignment horizontal="center" vertical="center"/>
      <protection locked="0"/>
    </xf>
    <xf numFmtId="172" fontId="21" fillId="20" borderId="20" xfId="654" applyNumberFormat="1" applyFont="1" applyFill="1" applyBorder="1" applyAlignment="1" applyProtection="1">
      <alignment horizontal="center" vertical="center"/>
      <protection locked="0"/>
    </xf>
    <xf numFmtId="172" fontId="21" fillId="20" borderId="22" xfId="654" applyNumberFormat="1" applyFont="1" applyFill="1" applyBorder="1" applyAlignment="1" applyProtection="1">
      <alignment horizontal="center" vertical="center"/>
      <protection locked="0"/>
    </xf>
    <xf numFmtId="0" fontId="21" fillId="20" borderId="12" xfId="654" applyNumberFormat="1" applyFont="1" applyFill="1" applyBorder="1" applyAlignment="1" applyProtection="1">
      <alignment horizontal="center" vertical="center"/>
      <protection locked="0"/>
    </xf>
    <xf numFmtId="0" fontId="21" fillId="20" borderId="12" xfId="279" applyFont="1" applyFill="1" applyBorder="1" applyAlignment="1">
      <alignment horizontal="left" vertical="center" indent="1"/>
    </xf>
    <xf numFmtId="172" fontId="21" fillId="20" borderId="21" xfId="654" applyNumberFormat="1" applyFont="1" applyFill="1" applyBorder="1" applyAlignment="1" applyProtection="1">
      <alignment horizontal="center" vertical="center"/>
      <protection locked="0"/>
    </xf>
    <xf numFmtId="172" fontId="66" fillId="20" borderId="21" xfId="654" applyNumberFormat="1" applyFont="1" applyFill="1" applyBorder="1" applyAlignment="1" applyProtection="1">
      <alignment horizontal="center" vertical="center" wrapText="1"/>
      <protection locked="0"/>
    </xf>
    <xf numFmtId="0" fontId="66" fillId="20" borderId="12" xfId="654" applyNumberFormat="1" applyFont="1" applyFill="1" applyBorder="1" applyAlignment="1" applyProtection="1">
      <alignment horizontal="center" vertical="center" wrapText="1"/>
      <protection locked="0"/>
    </xf>
    <xf numFmtId="172" fontId="66" fillId="0" borderId="20" xfId="278" applyNumberFormat="1" applyFont="1" applyBorder="1" applyAlignment="1">
      <alignment horizontal="center" vertical="center"/>
    </xf>
    <xf numFmtId="0" fontId="21" fillId="0" borderId="12" xfId="60" applyFont="1" applyFill="1" applyBorder="1" applyAlignment="1">
      <alignment horizontal="left" vertical="center" wrapText="1"/>
    </xf>
    <xf numFmtId="0" fontId="21" fillId="29" borderId="12" xfId="60" applyFont="1" applyFill="1" applyBorder="1" applyAlignment="1">
      <alignment horizontal="left" vertical="center" wrapText="1"/>
    </xf>
    <xf numFmtId="0" fontId="21" fillId="0" borderId="20" xfId="60" applyFont="1" applyFill="1" applyBorder="1" applyAlignment="1">
      <alignment horizontal="left" vertical="center" wrapText="1"/>
    </xf>
    <xf numFmtId="0" fontId="21" fillId="20" borderId="20" xfId="60" applyFont="1" applyFill="1" applyBorder="1" applyAlignment="1">
      <alignment horizontal="left" vertical="center" wrapText="1"/>
    </xf>
    <xf numFmtId="0" fontId="21" fillId="27" borderId="12" xfId="60" applyFont="1" applyFill="1" applyBorder="1" applyAlignment="1">
      <alignment horizontal="left" vertical="center" wrapText="1"/>
    </xf>
    <xf numFmtId="0" fontId="21" fillId="0" borderId="0" xfId="60" applyFont="1" applyBorder="1" applyAlignment="1">
      <alignment horizontal="left" vertical="justify" shrinkToFit="1"/>
    </xf>
    <xf numFmtId="0" fontId="21" fillId="20" borderId="20" xfId="60" applyFont="1" applyFill="1" applyBorder="1" applyAlignment="1">
      <alignment horizontal="center" vertical="center" wrapText="1"/>
    </xf>
    <xf numFmtId="0" fontId="21" fillId="0" borderId="0" xfId="60" applyFont="1" applyFill="1" applyBorder="1" applyAlignment="1">
      <alignment horizontal="left" vertical="center"/>
    </xf>
    <xf numFmtId="0" fontId="21" fillId="20" borderId="0" xfId="60" applyFont="1" applyFill="1" applyBorder="1" applyAlignment="1">
      <alignment horizontal="left" vertical="center" shrinkToFit="1"/>
    </xf>
    <xf numFmtId="0" fontId="21" fillId="20" borderId="30" xfId="60" applyFont="1" applyFill="1" applyBorder="1" applyAlignment="1">
      <alignment vertical="center" wrapText="1"/>
    </xf>
    <xf numFmtId="0" fontId="22" fillId="0" borderId="0" xfId="96" applyFont="1" applyFill="1" applyBorder="1" applyAlignment="1">
      <alignment horizontal="center" vertical="center"/>
    </xf>
    <xf numFmtId="0" fontId="21" fillId="0" borderId="0" xfId="96" applyFont="1" applyBorder="1" applyAlignment="1">
      <alignment horizontal="left" vertical="justify" wrapText="1" indent="4" shrinkToFit="1"/>
    </xf>
    <xf numFmtId="0" fontId="43" fillId="18" borderId="65" xfId="96" applyFont="1" applyFill="1" applyBorder="1" applyAlignment="1">
      <alignment horizontal="center" vertical="center" wrapText="1"/>
    </xf>
    <xf numFmtId="0" fontId="43" fillId="18" borderId="43" xfId="96" applyFont="1" applyFill="1" applyBorder="1" applyAlignment="1">
      <alignment horizontal="center" vertical="center"/>
    </xf>
    <xf numFmtId="0" fontId="22" fillId="0" borderId="0" xfId="96" applyFont="1" applyBorder="1" applyAlignment="1">
      <alignment horizontal="center"/>
    </xf>
    <xf numFmtId="0" fontId="21" fillId="19" borderId="0" xfId="96" applyFont="1" applyFill="1" applyBorder="1" applyAlignment="1">
      <alignment horizontal="left" vertical="center" wrapText="1" shrinkToFit="1"/>
    </xf>
    <xf numFmtId="0" fontId="43" fillId="18" borderId="43" xfId="96" applyFont="1" applyFill="1" applyBorder="1" applyAlignment="1">
      <alignment horizontal="center" vertical="center" wrapText="1"/>
    </xf>
    <xf numFmtId="0" fontId="21" fillId="31" borderId="20" xfId="96" applyFont="1" applyFill="1" applyBorder="1" applyAlignment="1">
      <alignment horizontal="left" vertical="center"/>
    </xf>
    <xf numFmtId="0" fontId="21" fillId="31" borderId="22" xfId="96" applyFont="1" applyFill="1" applyBorder="1" applyAlignment="1">
      <alignment horizontal="left" vertical="center"/>
    </xf>
    <xf numFmtId="0" fontId="68" fillId="18" borderId="84" xfId="96" applyFont="1" applyFill="1" applyBorder="1" applyAlignment="1">
      <alignment horizontal="center" vertical="center" wrapText="1"/>
    </xf>
    <xf numFmtId="0" fontId="21" fillId="31" borderId="20" xfId="96" applyFont="1" applyFill="1" applyBorder="1" applyAlignment="1">
      <alignment horizontal="left" vertical="center" wrapText="1"/>
    </xf>
    <xf numFmtId="0" fontId="21" fillId="31" borderId="21" xfId="96" applyFont="1" applyFill="1" applyBorder="1" applyAlignment="1">
      <alignment horizontal="left" vertical="center" wrapText="1"/>
    </xf>
    <xf numFmtId="0" fontId="21" fillId="31" borderId="12" xfId="96" applyFont="1" applyFill="1" applyBorder="1" applyAlignment="1">
      <alignment horizontal="left" vertical="center" wrapText="1"/>
    </xf>
    <xf numFmtId="0" fontId="43" fillId="18" borderId="13" xfId="96" applyFont="1" applyFill="1" applyBorder="1" applyAlignment="1">
      <alignment horizontal="center" vertical="center"/>
    </xf>
    <xf numFmtId="0" fontId="43" fillId="18" borderId="23" xfId="96" applyFont="1" applyFill="1" applyBorder="1" applyAlignment="1">
      <alignment horizontal="center" vertical="center"/>
    </xf>
    <xf numFmtId="0" fontId="21" fillId="0" borderId="0" xfId="96" applyFont="1" applyBorder="1" applyAlignment="1">
      <alignment horizontal="left" vertical="center" wrapText="1"/>
    </xf>
    <xf numFmtId="0" fontId="21" fillId="0" borderId="0" xfId="182" applyFont="1" applyBorder="1" applyAlignment="1">
      <alignment horizontal="left" vertical="justify" shrinkToFit="1"/>
    </xf>
    <xf numFmtId="0" fontId="43" fillId="36" borderId="43" xfId="182" applyFont="1" applyFill="1" applyBorder="1" applyAlignment="1">
      <alignment horizontal="center" vertical="center" textRotation="90" wrapText="1"/>
    </xf>
    <xf numFmtId="0" fontId="21" fillId="0" borderId="0" xfId="96" applyFont="1" applyBorder="1" applyAlignment="1">
      <alignment horizontal="left" wrapText="1"/>
    </xf>
    <xf numFmtId="172" fontId="21" fillId="31" borderId="48" xfId="0" applyNumberFormat="1" applyFont="1" applyFill="1" applyBorder="1" applyAlignment="1">
      <alignment vertical="center" wrapText="1"/>
    </xf>
    <xf numFmtId="0" fontId="21" fillId="31" borderId="46" xfId="132" applyFont="1" applyFill="1" applyBorder="1" applyAlignment="1">
      <alignment horizontal="left" vertical="center" wrapText="1" indent="1"/>
    </xf>
    <xf numFmtId="172" fontId="21" fillId="31" borderId="46" xfId="132" applyNumberFormat="1" applyFont="1" applyFill="1" applyBorder="1" applyAlignment="1">
      <alignment horizontal="right" vertical="center" wrapText="1"/>
    </xf>
    <xf numFmtId="0" fontId="21" fillId="0" borderId="0" xfId="132" applyFont="1" applyFill="1" applyBorder="1" applyAlignment="1">
      <alignment horizontal="left" vertical="center" wrapText="1" indent="3" shrinkToFit="1"/>
    </xf>
    <xf numFmtId="0" fontId="74" fillId="0" borderId="0" xfId="0" applyFont="1" applyAlignment="1">
      <alignment vertical="center"/>
    </xf>
    <xf numFmtId="165" fontId="21" fillId="0" borderId="0" xfId="329" applyFont="1" applyFill="1" applyBorder="1"/>
    <xf numFmtId="165" fontId="46" fillId="0" borderId="0" xfId="329" applyFont="1" applyFill="1" applyBorder="1" applyAlignment="1">
      <alignment vertical="center"/>
    </xf>
    <xf numFmtId="165" fontId="45" fillId="0" borderId="0" xfId="329" applyFont="1" applyFill="1" applyBorder="1" applyAlignment="1">
      <alignment vertical="center"/>
    </xf>
    <xf numFmtId="165" fontId="21" fillId="0" borderId="0" xfId="329" applyFont="1" applyFill="1" applyBorder="1" applyAlignment="1">
      <alignment vertical="center"/>
    </xf>
    <xf numFmtId="0" fontId="46" fillId="0" borderId="0" xfId="662" applyNumberFormat="1" applyFont="1" applyFill="1" applyBorder="1" applyAlignment="1">
      <alignment horizontal="center" wrapText="1"/>
    </xf>
    <xf numFmtId="0" fontId="46" fillId="0" borderId="0" xfId="662" applyNumberFormat="1" applyFont="1" applyFill="1" applyBorder="1" applyAlignment="1">
      <alignment horizontal="center" vertical="center" wrapText="1"/>
    </xf>
    <xf numFmtId="172" fontId="22" fillId="0" borderId="0" xfId="662" applyNumberFormat="1" applyFont="1" applyFill="1" applyBorder="1" applyAlignment="1">
      <alignment horizontal="right" wrapText="1"/>
    </xf>
    <xf numFmtId="165" fontId="22" fillId="0" borderId="0" xfId="662" applyFont="1" applyFill="1" applyBorder="1" applyAlignment="1">
      <alignment horizontal="center" wrapText="1"/>
    </xf>
    <xf numFmtId="165" fontId="22" fillId="0" borderId="0" xfId="662" applyFont="1" applyFill="1" applyBorder="1" applyAlignment="1">
      <alignment horizontal="left" wrapText="1" indent="1"/>
    </xf>
    <xf numFmtId="165" fontId="22" fillId="0" borderId="0" xfId="329" applyFont="1" applyFill="1" applyBorder="1" applyAlignment="1">
      <alignment horizontal="center" wrapText="1"/>
    </xf>
    <xf numFmtId="0" fontId="21" fillId="0" borderId="0" xfId="329" applyNumberFormat="1" applyFont="1" applyFill="1" applyBorder="1"/>
    <xf numFmtId="0" fontId="21" fillId="0" borderId="0" xfId="329" applyNumberFormat="1" applyFont="1" applyFill="1" applyBorder="1" applyAlignment="1">
      <alignment vertical="center"/>
    </xf>
    <xf numFmtId="0" fontId="21" fillId="0" borderId="0" xfId="663" applyNumberFormat="1" applyFont="1" applyBorder="1" applyAlignment="1">
      <alignment horizontal="left" vertical="center"/>
    </xf>
    <xf numFmtId="0" fontId="21" fillId="0" borderId="0" xfId="664" applyNumberFormat="1" applyFont="1" applyBorder="1" applyAlignment="1">
      <alignment horizontal="center" vertical="center"/>
    </xf>
    <xf numFmtId="0" fontId="21" fillId="0" borderId="0" xfId="664" applyNumberFormat="1" applyFont="1" applyFill="1" applyBorder="1" applyAlignment="1">
      <alignment horizontal="center" vertical="center"/>
    </xf>
    <xf numFmtId="0" fontId="21" fillId="0" borderId="0" xfId="663" applyNumberFormat="1" applyFont="1" applyFill="1" applyBorder="1" applyAlignment="1">
      <alignment horizontal="left" vertical="center"/>
    </xf>
    <xf numFmtId="0" fontId="21" fillId="0" borderId="0" xfId="663" applyNumberFormat="1" applyFont="1" applyFill="1" applyBorder="1" applyAlignment="1">
      <alignment horizontal="left" vertical="center" wrapText="1"/>
    </xf>
    <xf numFmtId="0" fontId="21" fillId="0" borderId="0" xfId="664" applyNumberFormat="1" applyFont="1" applyFill="1" applyBorder="1" applyAlignment="1">
      <alignment horizontal="center" vertical="center" wrapText="1"/>
    </xf>
    <xf numFmtId="0" fontId="21" fillId="0" borderId="0" xfId="663" applyNumberFormat="1" applyFont="1" applyFill="1" applyBorder="1"/>
    <xf numFmtId="0" fontId="21" fillId="40" borderId="0" xfId="663" applyNumberFormat="1" applyFont="1" applyFill="1" applyBorder="1"/>
    <xf numFmtId="0" fontId="21" fillId="40" borderId="0" xfId="664" applyNumberFormat="1" applyFont="1" applyFill="1" applyBorder="1" applyAlignment="1">
      <alignment horizontal="center" vertical="center"/>
    </xf>
    <xf numFmtId="172" fontId="22" fillId="40" borderId="0" xfId="280" applyNumberFormat="1" applyFont="1" applyFill="1" applyBorder="1" applyAlignment="1">
      <alignment horizontal="right" wrapText="1"/>
    </xf>
    <xf numFmtId="0" fontId="22" fillId="40" borderId="0" xfId="280" applyFont="1" applyFill="1" applyBorder="1" applyAlignment="1">
      <alignment horizontal="center" wrapText="1"/>
    </xf>
    <xf numFmtId="0" fontId="22" fillId="40" borderId="0" xfId="280" applyFont="1" applyFill="1" applyBorder="1" applyAlignment="1">
      <alignment horizontal="left" wrapText="1" indent="1"/>
    </xf>
    <xf numFmtId="0" fontId="21" fillId="40" borderId="0" xfId="329" applyNumberFormat="1" applyFont="1" applyFill="1" applyBorder="1" applyAlignment="1">
      <alignment vertical="center"/>
    </xf>
    <xf numFmtId="165" fontId="21" fillId="40" borderId="0" xfId="329" applyFont="1" applyFill="1" applyBorder="1" applyAlignment="1">
      <alignment vertical="center"/>
    </xf>
    <xf numFmtId="165" fontId="72" fillId="0" borderId="0" xfId="329" applyFont="1"/>
    <xf numFmtId="165" fontId="72" fillId="0" borderId="0" xfId="329" applyFont="1" applyAlignment="1">
      <alignment horizontal="center" vertical="center"/>
    </xf>
    <xf numFmtId="0" fontId="21" fillId="0" borderId="0" xfId="329" applyNumberFormat="1" applyFont="1" applyBorder="1"/>
    <xf numFmtId="0" fontId="21" fillId="0" borderId="0" xfId="329" applyNumberFormat="1" applyFont="1" applyBorder="1" applyAlignment="1">
      <alignment horizontal="center" vertical="center"/>
    </xf>
    <xf numFmtId="172" fontId="21" fillId="0" borderId="0" xfId="329" applyNumberFormat="1" applyFont="1" applyBorder="1" applyAlignment="1">
      <alignment horizontal="right"/>
    </xf>
    <xf numFmtId="172" fontId="21" fillId="0" borderId="0" xfId="329" applyNumberFormat="1" applyFont="1" applyBorder="1" applyAlignment="1">
      <alignment horizontal="center"/>
    </xf>
    <xf numFmtId="165" fontId="21" fillId="0" borderId="0" xfId="329" applyFont="1" applyBorder="1"/>
    <xf numFmtId="165" fontId="21" fillId="0" borderId="0" xfId="329" applyFont="1" applyBorder="1" applyAlignment="1">
      <alignment horizontal="center"/>
    </xf>
    <xf numFmtId="164" fontId="21" fillId="0" borderId="0" xfId="329" applyNumberFormat="1" applyFont="1" applyFill="1" applyBorder="1"/>
    <xf numFmtId="0" fontId="66" fillId="0" borderId="0" xfId="329" applyNumberFormat="1" applyFont="1" applyFill="1" applyBorder="1" applyAlignment="1">
      <alignment wrapText="1"/>
    </xf>
    <xf numFmtId="0" fontId="66" fillId="0" borderId="0" xfId="329" applyNumberFormat="1" applyFont="1" applyFill="1" applyBorder="1" applyAlignment="1">
      <alignment horizontal="center" vertical="center" wrapText="1"/>
    </xf>
    <xf numFmtId="172" fontId="66" fillId="0" borderId="0" xfId="329" applyNumberFormat="1" applyFont="1" applyFill="1" applyBorder="1" applyAlignment="1">
      <alignment horizontal="right" wrapText="1"/>
    </xf>
    <xf numFmtId="165" fontId="66" fillId="0" borderId="0" xfId="329" applyFont="1" applyFill="1" applyBorder="1" applyAlignment="1">
      <alignment horizontal="center" wrapText="1"/>
    </xf>
    <xf numFmtId="165" fontId="66" fillId="0" borderId="0" xfId="329" applyFont="1" applyFill="1" applyBorder="1" applyAlignment="1">
      <alignment wrapText="1"/>
    </xf>
    <xf numFmtId="0" fontId="21" fillId="0" borderId="0" xfId="329" applyNumberFormat="1" applyFont="1" applyBorder="1" applyAlignment="1">
      <alignment horizontal="left"/>
    </xf>
    <xf numFmtId="165" fontId="21" fillId="0" borderId="0" xfId="329" applyFont="1" applyBorder="1" applyAlignment="1">
      <alignment horizontal="left"/>
    </xf>
    <xf numFmtId="164" fontId="21" fillId="21" borderId="0" xfId="329" applyNumberFormat="1" applyFont="1" applyFill="1" applyBorder="1"/>
    <xf numFmtId="172" fontId="21" fillId="0" borderId="12" xfId="654" applyNumberFormat="1" applyFont="1" applyFill="1" applyBorder="1" applyAlignment="1" applyProtection="1">
      <alignment horizontal="right" vertical="center"/>
      <protection locked="0"/>
    </xf>
    <xf numFmtId="0" fontId="66" fillId="0" borderId="12" xfId="654" applyNumberFormat="1" applyFont="1" applyFill="1" applyBorder="1" applyAlignment="1" applyProtection="1">
      <alignment horizontal="center" vertical="center"/>
      <protection locked="0"/>
    </xf>
    <xf numFmtId="172" fontId="21" fillId="0" borderId="12" xfId="278" applyNumberFormat="1" applyFont="1" applyBorder="1" applyAlignment="1">
      <alignment horizontal="right"/>
    </xf>
    <xf numFmtId="0" fontId="43" fillId="33" borderId="63" xfId="239" applyFont="1" applyFill="1" applyBorder="1" applyAlignment="1">
      <alignment horizontal="center" vertical="center"/>
    </xf>
    <xf numFmtId="0" fontId="43" fillId="33" borderId="43" xfId="239" applyFont="1" applyFill="1" applyBorder="1" applyAlignment="1">
      <alignment horizontal="center" vertical="center"/>
    </xf>
    <xf numFmtId="0" fontId="43" fillId="33" borderId="43" xfId="239" applyFont="1" applyFill="1" applyBorder="1" applyAlignment="1">
      <alignment horizontal="center" vertical="center" wrapText="1"/>
    </xf>
    <xf numFmtId="0" fontId="43" fillId="33" borderId="65" xfId="239" applyFont="1" applyFill="1" applyBorder="1" applyAlignment="1">
      <alignment horizontal="center" vertical="center" wrapText="1"/>
    </xf>
    <xf numFmtId="0" fontId="21" fillId="32" borderId="12" xfId="654" applyNumberFormat="1" applyFont="1" applyFill="1" applyBorder="1" applyAlignment="1" applyProtection="1">
      <alignment horizontal="center" vertical="center"/>
      <protection locked="0"/>
    </xf>
    <xf numFmtId="172" fontId="22" fillId="32" borderId="12" xfId="654" applyNumberFormat="1" applyFont="1" applyFill="1" applyBorder="1" applyAlignment="1" applyProtection="1">
      <alignment horizontal="center" vertical="center"/>
      <protection locked="0"/>
    </xf>
    <xf numFmtId="172" fontId="22" fillId="32" borderId="12" xfId="654" applyNumberFormat="1" applyFont="1" applyFill="1" applyBorder="1" applyAlignment="1" applyProtection="1">
      <alignment horizontal="right" vertical="center"/>
      <protection locked="0"/>
    </xf>
    <xf numFmtId="0" fontId="22" fillId="32" borderId="12" xfId="654" applyNumberFormat="1" applyFont="1" applyFill="1" applyBorder="1" applyAlignment="1" applyProtection="1">
      <alignment horizontal="center" vertical="center"/>
      <protection locked="0"/>
    </xf>
    <xf numFmtId="172" fontId="22" fillId="32" borderId="12" xfId="654" applyNumberFormat="1" applyFont="1" applyFill="1" applyBorder="1" applyAlignment="1" applyProtection="1">
      <alignment horizontal="center" vertical="center" wrapText="1"/>
      <protection locked="0"/>
    </xf>
    <xf numFmtId="172" fontId="22" fillId="32" borderId="12" xfId="654" applyNumberFormat="1" applyFont="1" applyFill="1" applyBorder="1" applyAlignment="1" applyProtection="1">
      <alignment horizontal="right" vertical="center" wrapText="1"/>
      <protection locked="0"/>
    </xf>
    <xf numFmtId="0" fontId="22" fillId="32" borderId="12" xfId="654" applyNumberFormat="1" applyFont="1" applyFill="1" applyBorder="1" applyAlignment="1" applyProtection="1">
      <alignment horizontal="center" vertical="center" wrapText="1"/>
      <protection locked="0"/>
    </xf>
    <xf numFmtId="0" fontId="43" fillId="33" borderId="26" xfId="239" applyFont="1" applyFill="1" applyBorder="1" applyAlignment="1">
      <alignment horizontal="center" vertical="center"/>
    </xf>
    <xf numFmtId="172" fontId="43" fillId="33" borderId="25" xfId="280" applyNumberFormat="1" applyFont="1" applyFill="1" applyBorder="1" applyAlignment="1">
      <alignment horizontal="right" vertical="center"/>
    </xf>
    <xf numFmtId="172" fontId="43" fillId="33" borderId="35" xfId="280" applyNumberFormat="1" applyFont="1" applyFill="1" applyBorder="1" applyAlignment="1">
      <alignment horizontal="right" vertical="center"/>
    </xf>
    <xf numFmtId="172" fontId="66" fillId="20" borderId="20" xfId="654" applyNumberFormat="1" applyFont="1" applyFill="1" applyBorder="1" applyAlignment="1" applyProtection="1">
      <alignment horizontal="center" vertical="center" wrapText="1"/>
      <protection locked="0"/>
    </xf>
    <xf numFmtId="172" fontId="47" fillId="0" borderId="20" xfId="654" applyNumberFormat="1" applyFont="1" applyFill="1" applyBorder="1" applyAlignment="1" applyProtection="1">
      <alignment horizontal="center" vertical="center"/>
      <protection locked="0"/>
    </xf>
    <xf numFmtId="172" fontId="48" fillId="20" borderId="21" xfId="654" applyNumberFormat="1" applyFont="1" applyFill="1" applyBorder="1" applyAlignment="1" applyProtection="1">
      <alignment horizontal="center" vertical="center"/>
      <protection locked="0"/>
    </xf>
    <xf numFmtId="172" fontId="48" fillId="0" borderId="22" xfId="278" applyNumberFormat="1" applyFont="1" applyBorder="1" applyAlignment="1">
      <alignment horizontal="center" vertical="center"/>
    </xf>
    <xf numFmtId="172" fontId="48" fillId="30" borderId="21" xfId="654" applyNumberFormat="1" applyFont="1" applyFill="1" applyBorder="1" applyAlignment="1" applyProtection="1">
      <alignment horizontal="center" vertical="center"/>
      <protection locked="0"/>
    </xf>
    <xf numFmtId="172" fontId="21" fillId="0" borderId="21" xfId="278" applyNumberFormat="1" applyFont="1" applyBorder="1" applyAlignment="1">
      <alignment horizontal="center" vertical="center"/>
    </xf>
    <xf numFmtId="172" fontId="22" fillId="29" borderId="12" xfId="132" applyNumberFormat="1" applyFont="1" applyFill="1" applyBorder="1" applyAlignment="1">
      <alignment horizontal="left" vertical="center" wrapText="1"/>
    </xf>
    <xf numFmtId="0" fontId="21" fillId="0" borderId="12" xfId="132" applyFont="1" applyFill="1" applyBorder="1" applyAlignment="1">
      <alignment horizontal="left" vertical="center" indent="1"/>
    </xf>
    <xf numFmtId="172" fontId="66" fillId="0" borderId="12" xfId="132" applyNumberFormat="1" applyFont="1" applyFill="1" applyBorder="1" applyAlignment="1">
      <alignment horizontal="right" vertical="center" wrapText="1"/>
    </xf>
    <xf numFmtId="0" fontId="21" fillId="0" borderId="0" xfId="132" applyFont="1" applyFill="1" applyAlignment="1">
      <alignment vertical="center"/>
    </xf>
    <xf numFmtId="0" fontId="21" fillId="0" borderId="12" xfId="132" applyFont="1" applyFill="1" applyBorder="1" applyAlignment="1">
      <alignment horizontal="left" vertical="center" wrapText="1" indent="1"/>
    </xf>
    <xf numFmtId="172" fontId="66" fillId="0" borderId="12" xfId="132" quotePrefix="1" applyNumberFormat="1" applyFont="1" applyFill="1" applyBorder="1" applyAlignment="1">
      <alignment horizontal="right" vertical="center" wrapText="1"/>
    </xf>
    <xf numFmtId="172" fontId="21" fillId="0" borderId="12" xfId="167" applyNumberFormat="1" applyFont="1" applyFill="1" applyBorder="1" applyAlignment="1">
      <alignment horizontal="right" vertical="center" wrapText="1"/>
    </xf>
    <xf numFmtId="172" fontId="66" fillId="0" borderId="12" xfId="132" applyNumberFormat="1" applyFont="1" applyFill="1" applyBorder="1" applyAlignment="1">
      <alignment horizontal="right" vertical="center"/>
    </xf>
    <xf numFmtId="0" fontId="21" fillId="0" borderId="0" xfId="132" applyFont="1" applyFill="1"/>
    <xf numFmtId="0" fontId="45" fillId="0" borderId="0" xfId="132" applyFont="1" applyFill="1"/>
    <xf numFmtId="172" fontId="43" fillId="18" borderId="23" xfId="132" applyNumberFormat="1" applyFont="1" applyFill="1" applyBorder="1" applyAlignment="1">
      <alignment horizontal="right" vertical="center" wrapText="1"/>
    </xf>
    <xf numFmtId="0" fontId="21" fillId="0" borderId="0" xfId="132" applyFont="1" applyAlignment="1"/>
    <xf numFmtId="0" fontId="21" fillId="0" borderId="12" xfId="167" applyFont="1" applyBorder="1" applyAlignment="1"/>
    <xf numFmtId="0" fontId="75" fillId="0" borderId="12" xfId="167" applyFont="1" applyBorder="1" applyAlignment="1"/>
    <xf numFmtId="0" fontId="19" fillId="0" borderId="12" xfId="167" applyFont="1" applyBorder="1" applyAlignment="1"/>
    <xf numFmtId="0" fontId="21" fillId="0" borderId="12" xfId="167" applyFont="1" applyFill="1" applyBorder="1" applyAlignment="1"/>
    <xf numFmtId="0" fontId="21" fillId="0" borderId="12" xfId="60" applyFont="1" applyFill="1" applyBorder="1" applyAlignment="1">
      <alignment horizontal="left" vertical="center" wrapText="1"/>
    </xf>
    <xf numFmtId="0" fontId="21" fillId="0" borderId="12" xfId="654" applyNumberFormat="1" applyFont="1" applyFill="1" applyBorder="1" applyAlignment="1" applyProtection="1">
      <alignment horizontal="center" vertical="center"/>
      <protection locked="0"/>
    </xf>
    <xf numFmtId="0" fontId="21" fillId="31" borderId="46" xfId="132" applyFont="1" applyFill="1" applyBorder="1" applyAlignment="1">
      <alignment horizontal="left" vertical="center" wrapText="1" indent="1"/>
    </xf>
    <xf numFmtId="164" fontId="68" fillId="33" borderId="23" xfId="132" applyNumberFormat="1" applyFont="1" applyFill="1" applyBorder="1" applyAlignment="1">
      <alignment vertical="center"/>
    </xf>
    <xf numFmtId="164" fontId="68" fillId="33" borderId="14" xfId="132" applyNumberFormat="1" applyFont="1" applyFill="1" applyBorder="1" applyAlignment="1">
      <alignment vertical="center"/>
    </xf>
    <xf numFmtId="0" fontId="21" fillId="0" borderId="0" xfId="132" applyFont="1" applyBorder="1" applyAlignment="1">
      <alignment vertical="center" wrapText="1" shrinkToFit="1"/>
    </xf>
    <xf numFmtId="0" fontId="43" fillId="18" borderId="28" xfId="60" applyFont="1" applyFill="1" applyBorder="1" applyAlignment="1">
      <alignment horizontal="center" vertical="center" wrapText="1"/>
    </xf>
    <xf numFmtId="0" fontId="69" fillId="0" borderId="0" xfId="0" applyFont="1" applyBorder="1" applyAlignment="1"/>
    <xf numFmtId="0" fontId="66" fillId="0" borderId="0" xfId="0" applyFont="1" applyBorder="1" applyAlignment="1"/>
    <xf numFmtId="0" fontId="21" fillId="20" borderId="0" xfId="167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172" fontId="21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indent="1"/>
    </xf>
    <xf numFmtId="0" fontId="45" fillId="0" borderId="0" xfId="0" applyFont="1" applyBorder="1" applyAlignment="1">
      <alignment vertical="center"/>
    </xf>
    <xf numFmtId="0" fontId="21" fillId="0" borderId="0" xfId="96" applyFont="1" applyFill="1" applyAlignment="1">
      <alignment horizontal="left"/>
    </xf>
    <xf numFmtId="0" fontId="21" fillId="0" borderId="0" xfId="0" applyFont="1" applyBorder="1" applyAlignment="1">
      <alignment horizontal="left" vertical="justify" wrapText="1" shrinkToFit="1"/>
    </xf>
    <xf numFmtId="0" fontId="21" fillId="0" borderId="0" xfId="0" applyFont="1" applyBorder="1" applyAlignment="1">
      <alignment horizontal="left" indent="4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indent="2"/>
    </xf>
    <xf numFmtId="172" fontId="21" fillId="0" borderId="0" xfId="0" applyNumberFormat="1" applyFont="1"/>
    <xf numFmtId="0" fontId="43" fillId="33" borderId="13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172" fontId="43" fillId="33" borderId="14" xfId="0" applyNumberFormat="1" applyFont="1" applyFill="1" applyBorder="1" applyAlignment="1">
      <alignment vertical="center" wrapText="1"/>
    </xf>
    <xf numFmtId="0" fontId="22" fillId="29" borderId="12" xfId="0" applyFont="1" applyFill="1" applyBorder="1" applyAlignment="1">
      <alignment vertical="center"/>
    </xf>
    <xf numFmtId="0" fontId="21" fillId="29" borderId="12" xfId="0" applyFont="1" applyFill="1" applyBorder="1" applyAlignment="1">
      <alignment vertical="center"/>
    </xf>
    <xf numFmtId="0" fontId="22" fillId="29" borderId="12" xfId="0" applyFont="1" applyFill="1" applyBorder="1" applyAlignment="1">
      <alignment horizontal="center" vertical="center"/>
    </xf>
    <xf numFmtId="172" fontId="22" fillId="29" borderId="12" xfId="0" applyNumberFormat="1" applyFont="1" applyFill="1" applyBorder="1" applyAlignment="1">
      <alignment horizontal="right" vertical="center"/>
    </xf>
    <xf numFmtId="0" fontId="21" fillId="20" borderId="12" xfId="167" applyFont="1" applyFill="1" applyBorder="1" applyAlignment="1">
      <alignment horizontal="left" vertical="center"/>
    </xf>
    <xf numFmtId="0" fontId="21" fillId="0" borderId="12" xfId="167" applyFont="1" applyFill="1" applyBorder="1" applyAlignment="1">
      <alignment horizontal="right" vertical="center" wrapText="1"/>
    </xf>
    <xf numFmtId="0" fontId="21" fillId="0" borderId="12" xfId="167" applyFont="1" applyFill="1" applyBorder="1" applyAlignment="1">
      <alignment horizontal="right" vertical="center"/>
    </xf>
    <xf numFmtId="172" fontId="22" fillId="29" borderId="12" xfId="0" applyNumberFormat="1" applyFont="1" applyFill="1" applyBorder="1" applyAlignment="1">
      <alignment vertical="center"/>
    </xf>
    <xf numFmtId="0" fontId="21" fillId="0" borderId="12" xfId="167" applyFont="1" applyFill="1" applyBorder="1" applyAlignment="1">
      <alignment horizontal="left" vertical="center"/>
    </xf>
    <xf numFmtId="0" fontId="21" fillId="0" borderId="12" xfId="167" applyFont="1" applyFill="1" applyBorder="1" applyAlignment="1">
      <alignment vertical="center" wrapText="1"/>
    </xf>
    <xf numFmtId="0" fontId="21" fillId="20" borderId="12" xfId="167" applyFont="1" applyFill="1" applyBorder="1" applyAlignment="1">
      <alignment vertical="center" wrapText="1"/>
    </xf>
    <xf numFmtId="0" fontId="21" fillId="20" borderId="20" xfId="0" applyFont="1" applyFill="1" applyBorder="1" applyAlignment="1">
      <alignment wrapText="1"/>
    </xf>
    <xf numFmtId="0" fontId="21" fillId="20" borderId="22" xfId="0" applyFont="1" applyFill="1" applyBorder="1" applyAlignment="1">
      <alignment wrapText="1"/>
    </xf>
    <xf numFmtId="0" fontId="21" fillId="20" borderId="21" xfId="0" applyFont="1" applyFill="1" applyBorder="1" applyAlignment="1">
      <alignment wrapText="1"/>
    </xf>
    <xf numFmtId="0" fontId="21" fillId="20" borderId="12" xfId="654" applyNumberFormat="1" applyFont="1" applyFill="1" applyBorder="1" applyAlignment="1" applyProtection="1">
      <alignment horizontal="center" vertical="center"/>
      <protection locked="0"/>
    </xf>
    <xf numFmtId="172" fontId="21" fillId="20" borderId="20" xfId="654" applyNumberFormat="1" applyFont="1" applyFill="1" applyBorder="1" applyAlignment="1" applyProtection="1">
      <alignment horizontal="center" vertical="center"/>
      <protection locked="0"/>
    </xf>
    <xf numFmtId="172" fontId="21" fillId="20" borderId="21" xfId="654" applyNumberFormat="1" applyFont="1" applyFill="1" applyBorder="1" applyAlignment="1" applyProtection="1">
      <alignment horizontal="center" vertical="center"/>
      <protection locked="0"/>
    </xf>
    <xf numFmtId="172" fontId="66" fillId="0" borderId="12" xfId="278" applyNumberFormat="1" applyFont="1" applyBorder="1" applyAlignment="1">
      <alignment horizontal="right"/>
    </xf>
    <xf numFmtId="172" fontId="66" fillId="0" borderId="22" xfId="278" applyNumberFormat="1" applyFont="1" applyBorder="1" applyAlignment="1">
      <alignment vertical="center"/>
    </xf>
    <xf numFmtId="172" fontId="48" fillId="0" borderId="20" xfId="278" applyNumberFormat="1" applyFont="1" applyBorder="1" applyAlignment="1">
      <alignment horizontal="center" vertical="center"/>
    </xf>
    <xf numFmtId="172" fontId="66" fillId="0" borderId="21" xfId="278" applyNumberFormat="1" applyFont="1" applyBorder="1" applyAlignment="1">
      <alignment vertical="center"/>
    </xf>
    <xf numFmtId="172" fontId="48" fillId="20" borderId="20" xfId="654" applyNumberFormat="1" applyFont="1" applyFill="1" applyBorder="1" applyAlignment="1" applyProtection="1">
      <alignment horizontal="center" vertical="center"/>
      <protection locked="0"/>
    </xf>
    <xf numFmtId="0" fontId="21" fillId="31" borderId="46" xfId="132" applyFont="1" applyFill="1" applyBorder="1" applyAlignment="1">
      <alignment horizontal="left" vertical="center" wrapText="1" indent="1"/>
    </xf>
    <xf numFmtId="172" fontId="21" fillId="31" borderId="46" xfId="132" applyNumberFormat="1" applyFont="1" applyFill="1" applyBorder="1" applyAlignment="1">
      <alignment horizontal="right" vertical="center" wrapText="1"/>
    </xf>
    <xf numFmtId="172" fontId="21" fillId="31" borderId="48" xfId="0" applyNumberFormat="1" applyFont="1" applyFill="1" applyBorder="1" applyAlignment="1">
      <alignment horizontal="right" vertical="center" wrapText="1"/>
    </xf>
    <xf numFmtId="0" fontId="21" fillId="31" borderId="48" xfId="132" applyFont="1" applyFill="1" applyBorder="1" applyAlignment="1">
      <alignment vertical="center" wrapText="1"/>
    </xf>
    <xf numFmtId="0" fontId="21" fillId="30" borderId="12" xfId="654" applyNumberFormat="1" applyFont="1" applyFill="1" applyBorder="1" applyAlignment="1" applyProtection="1">
      <alignment horizontal="center" vertical="center"/>
      <protection locked="0"/>
    </xf>
    <xf numFmtId="0" fontId="21" fillId="20" borderId="12" xfId="654" applyNumberFormat="1" applyFont="1" applyFill="1" applyBorder="1" applyAlignment="1" applyProtection="1">
      <alignment horizontal="center" vertical="center"/>
      <protection locked="0"/>
    </xf>
    <xf numFmtId="0" fontId="21" fillId="0" borderId="12" xfId="654" applyNumberFormat="1" applyFont="1" applyFill="1" applyBorder="1" applyAlignment="1" applyProtection="1">
      <alignment horizontal="center" vertical="center"/>
      <protection locked="0"/>
    </xf>
    <xf numFmtId="0" fontId="22" fillId="27" borderId="12" xfId="654" applyNumberFormat="1" applyFont="1" applyFill="1" applyBorder="1" applyAlignment="1" applyProtection="1">
      <alignment horizontal="center" vertical="center"/>
      <protection locked="0"/>
    </xf>
    <xf numFmtId="172" fontId="22" fillId="33" borderId="17" xfId="280" applyNumberFormat="1" applyFont="1" applyFill="1" applyBorder="1" applyAlignment="1">
      <alignment horizontal="right" vertical="center"/>
    </xf>
    <xf numFmtId="0" fontId="21" fillId="0" borderId="12" xfId="60" applyFont="1" applyFill="1" applyBorder="1" applyAlignment="1">
      <alignment vertical="center"/>
    </xf>
    <xf numFmtId="0" fontId="21" fillId="0" borderId="12" xfId="60" applyFont="1" applyFill="1" applyBorder="1" applyAlignment="1">
      <alignment horizontal="center" vertical="center"/>
    </xf>
    <xf numFmtId="0" fontId="21" fillId="27" borderId="12" xfId="60" applyFont="1" applyFill="1" applyBorder="1" applyAlignment="1">
      <alignment vertical="center"/>
    </xf>
    <xf numFmtId="0" fontId="21" fillId="27" borderId="12" xfId="60" applyFont="1" applyFill="1" applyBorder="1" applyAlignment="1">
      <alignment horizontal="center" vertical="center"/>
    </xf>
    <xf numFmtId="0" fontId="21" fillId="31" borderId="48" xfId="132" applyFont="1" applyFill="1" applyBorder="1" applyAlignment="1">
      <alignment horizontal="left" vertical="center" wrapText="1"/>
    </xf>
    <xf numFmtId="172" fontId="21" fillId="31" borderId="48" xfId="0" applyNumberFormat="1" applyFont="1" applyFill="1" applyBorder="1" applyAlignment="1">
      <alignment horizontal="right" vertical="center" wrapText="1"/>
    </xf>
    <xf numFmtId="0" fontId="21" fillId="34" borderId="0" xfId="132" applyFont="1" applyFill="1" applyBorder="1" applyAlignment="1">
      <alignment horizontal="left" vertical="center" indent="4"/>
    </xf>
    <xf numFmtId="172" fontId="21" fillId="0" borderId="0" xfId="132" applyNumberFormat="1" applyFont="1" applyAlignment="1">
      <alignment horizontal="left" indent="4"/>
    </xf>
    <xf numFmtId="0" fontId="21" fillId="30" borderId="20" xfId="655" applyFont="1" applyFill="1" applyBorder="1" applyAlignment="1" applyProtection="1">
      <alignment horizontal="left" vertical="center" indent="1"/>
      <protection locked="0"/>
    </xf>
    <xf numFmtId="0" fontId="21" fillId="30" borderId="22" xfId="655" applyFont="1" applyFill="1" applyBorder="1" applyAlignment="1" applyProtection="1">
      <alignment horizontal="left" vertical="center" indent="1"/>
      <protection locked="0"/>
    </xf>
    <xf numFmtId="0" fontId="21" fillId="30" borderId="21" xfId="655" applyFont="1" applyFill="1" applyBorder="1" applyAlignment="1" applyProtection="1">
      <alignment horizontal="left" vertical="center" indent="1"/>
      <protection locked="0"/>
    </xf>
    <xf numFmtId="0" fontId="22" fillId="0" borderId="0" xfId="272" applyFont="1" applyFill="1" applyBorder="1" applyAlignment="1">
      <alignment horizontal="center" vertical="center"/>
    </xf>
    <xf numFmtId="165" fontId="22" fillId="0" borderId="0" xfId="662" applyFont="1" applyBorder="1" applyAlignment="1">
      <alignment horizontal="center" vertical="center" wrapText="1"/>
    </xf>
    <xf numFmtId="0" fontId="43" fillId="33" borderId="61" xfId="239" applyFont="1" applyFill="1" applyBorder="1" applyAlignment="1">
      <alignment horizontal="center" vertical="center"/>
    </xf>
    <xf numFmtId="0" fontId="43" fillId="33" borderId="64" xfId="239" applyFont="1" applyFill="1" applyBorder="1" applyAlignment="1">
      <alignment horizontal="center" vertical="center"/>
    </xf>
    <xf numFmtId="0" fontId="43" fillId="33" borderId="62" xfId="239" applyFont="1" applyFill="1" applyBorder="1" applyAlignment="1">
      <alignment horizontal="center" vertical="center" wrapText="1"/>
    </xf>
    <xf numFmtId="0" fontId="43" fillId="33" borderId="43" xfId="239" applyFont="1" applyFill="1" applyBorder="1" applyAlignment="1">
      <alignment horizontal="center" vertical="center" wrapText="1"/>
    </xf>
    <xf numFmtId="0" fontId="43" fillId="33" borderId="62" xfId="239" applyFont="1" applyFill="1" applyBorder="1" applyAlignment="1">
      <alignment horizontal="center" vertical="center"/>
    </xf>
    <xf numFmtId="0" fontId="43" fillId="33" borderId="43" xfId="239" applyFont="1" applyFill="1" applyBorder="1" applyAlignment="1">
      <alignment horizontal="center" vertical="center"/>
    </xf>
    <xf numFmtId="0" fontId="21" fillId="20" borderId="12" xfId="279" applyFont="1" applyFill="1" applyBorder="1" applyAlignment="1">
      <alignment horizontal="left" vertical="center" indent="1"/>
    </xf>
    <xf numFmtId="172" fontId="66" fillId="30" borderId="12" xfId="654" applyNumberFormat="1" applyFont="1" applyFill="1" applyBorder="1" applyAlignment="1" applyProtection="1">
      <alignment horizontal="right" vertical="center" wrapText="1"/>
      <protection locked="0"/>
    </xf>
    <xf numFmtId="0" fontId="66" fillId="30" borderId="12" xfId="654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279" applyFont="1" applyFill="1" applyBorder="1" applyAlignment="1">
      <alignment horizontal="left" vertical="center" indent="1"/>
    </xf>
    <xf numFmtId="172" fontId="21" fillId="20" borderId="12" xfId="279" applyNumberFormat="1" applyFont="1" applyFill="1" applyBorder="1" applyAlignment="1">
      <alignment horizontal="right" vertical="center"/>
    </xf>
    <xf numFmtId="0" fontId="21" fillId="20" borderId="12" xfId="279" applyFont="1" applyFill="1" applyBorder="1" applyAlignment="1">
      <alignment horizontal="center" vertical="center"/>
    </xf>
    <xf numFmtId="0" fontId="21" fillId="0" borderId="12" xfId="239" applyFont="1" applyFill="1" applyBorder="1" applyAlignment="1">
      <alignment horizontal="left" vertical="center" indent="1"/>
    </xf>
    <xf numFmtId="172" fontId="21" fillId="0" borderId="12" xfId="239" applyNumberFormat="1" applyFont="1" applyFill="1" applyBorder="1" applyAlignment="1">
      <alignment horizontal="center" vertical="center"/>
    </xf>
    <xf numFmtId="172" fontId="21" fillId="0" borderId="12" xfId="239" applyNumberFormat="1" applyFont="1" applyFill="1" applyBorder="1" applyAlignment="1">
      <alignment horizontal="right" vertical="center"/>
    </xf>
    <xf numFmtId="0" fontId="21" fillId="0" borderId="12" xfId="654" applyNumberFormat="1" applyFont="1" applyFill="1" applyBorder="1" applyAlignment="1" applyProtection="1">
      <alignment horizontal="center" vertical="center"/>
      <protection locked="0"/>
    </xf>
    <xf numFmtId="172" fontId="66" fillId="0" borderId="12" xfId="278" applyNumberFormat="1" applyFont="1" applyBorder="1" applyAlignment="1">
      <alignment horizontal="center" vertical="center"/>
    </xf>
    <xf numFmtId="172" fontId="66" fillId="0" borderId="12" xfId="278" applyNumberFormat="1" applyFont="1" applyBorder="1" applyAlignment="1">
      <alignment horizontal="right"/>
    </xf>
    <xf numFmtId="0" fontId="66" fillId="20" borderId="12" xfId="654" applyNumberFormat="1" applyFont="1" applyFill="1" applyBorder="1" applyAlignment="1" applyProtection="1">
      <alignment horizontal="center" vertical="center" wrapText="1"/>
      <protection locked="0"/>
    </xf>
    <xf numFmtId="172" fontId="66" fillId="20" borderId="22" xfId="654" applyNumberFormat="1" applyFont="1" applyFill="1" applyBorder="1" applyAlignment="1" applyProtection="1">
      <alignment horizontal="center" vertical="center" wrapText="1"/>
      <protection locked="0"/>
    </xf>
    <xf numFmtId="172" fontId="66" fillId="20" borderId="12" xfId="654" applyNumberFormat="1" applyFont="1" applyFill="1" applyBorder="1" applyAlignment="1" applyProtection="1">
      <alignment horizontal="right" vertical="center" wrapText="1"/>
      <protection locked="0"/>
    </xf>
    <xf numFmtId="172" fontId="66" fillId="0" borderId="12" xfId="278" applyNumberFormat="1" applyFont="1" applyBorder="1" applyAlignment="1">
      <alignment horizontal="right" vertical="center"/>
    </xf>
    <xf numFmtId="172" fontId="21" fillId="20" borderId="20" xfId="654" applyNumberFormat="1" applyFont="1" applyFill="1" applyBorder="1" applyAlignment="1" applyProtection="1">
      <alignment horizontal="center" vertical="center"/>
      <protection locked="0"/>
    </xf>
    <xf numFmtId="172" fontId="21" fillId="20" borderId="22" xfId="654" applyNumberFormat="1" applyFont="1" applyFill="1" applyBorder="1" applyAlignment="1" applyProtection="1">
      <alignment horizontal="center" vertical="center"/>
      <protection locked="0"/>
    </xf>
    <xf numFmtId="172" fontId="21" fillId="20" borderId="12" xfId="654" applyNumberFormat="1" applyFont="1" applyFill="1" applyBorder="1" applyAlignment="1" applyProtection="1">
      <alignment horizontal="right" vertical="center"/>
      <protection locked="0"/>
    </xf>
    <xf numFmtId="0" fontId="21" fillId="20" borderId="12" xfId="654" applyNumberFormat="1" applyFont="1" applyFill="1" applyBorder="1" applyAlignment="1" applyProtection="1">
      <alignment horizontal="center" vertical="center"/>
      <protection locked="0"/>
    </xf>
    <xf numFmtId="172" fontId="66" fillId="20" borderId="21" xfId="654" applyNumberFormat="1" applyFont="1" applyFill="1" applyBorder="1" applyAlignment="1" applyProtection="1">
      <alignment horizontal="center" vertical="center" wrapText="1"/>
      <protection locked="0"/>
    </xf>
    <xf numFmtId="172" fontId="21" fillId="20" borderId="21" xfId="654" applyNumberFormat="1" applyFont="1" applyFill="1" applyBorder="1" applyAlignment="1" applyProtection="1">
      <alignment horizontal="center" vertical="center"/>
      <protection locked="0"/>
    </xf>
    <xf numFmtId="172" fontId="21" fillId="20" borderId="12" xfId="654" applyNumberFormat="1" applyFont="1" applyFill="1" applyBorder="1" applyAlignment="1" applyProtection="1">
      <alignment horizontal="center" vertical="center"/>
      <protection locked="0"/>
    </xf>
    <xf numFmtId="172" fontId="66" fillId="0" borderId="20" xfId="278" applyNumberFormat="1" applyFont="1" applyBorder="1" applyAlignment="1">
      <alignment horizontal="center" vertical="center"/>
    </xf>
    <xf numFmtId="172" fontId="66" fillId="0" borderId="22" xfId="278" applyNumberFormat="1" applyFont="1" applyBorder="1" applyAlignment="1">
      <alignment horizontal="center" vertical="center"/>
    </xf>
    <xf numFmtId="0" fontId="21" fillId="30" borderId="12" xfId="654" applyNumberFormat="1" applyFont="1" applyFill="1" applyBorder="1" applyAlignment="1" applyProtection="1">
      <alignment horizontal="center" vertical="center"/>
      <protection locked="0"/>
    </xf>
    <xf numFmtId="172" fontId="21" fillId="30" borderId="12" xfId="654" applyNumberFormat="1" applyFont="1" applyFill="1" applyBorder="1" applyAlignment="1" applyProtection="1">
      <alignment horizontal="right" vertical="center"/>
      <protection locked="0"/>
    </xf>
    <xf numFmtId="172" fontId="21" fillId="30" borderId="22" xfId="654" applyNumberFormat="1" applyFont="1" applyFill="1" applyBorder="1" applyAlignment="1" applyProtection="1">
      <alignment horizontal="center" vertical="center"/>
      <protection locked="0"/>
    </xf>
    <xf numFmtId="172" fontId="21" fillId="30" borderId="21" xfId="654" applyNumberFormat="1" applyFont="1" applyFill="1" applyBorder="1" applyAlignment="1" applyProtection="1">
      <alignment horizontal="center" vertical="center"/>
      <protection locked="0"/>
    </xf>
    <xf numFmtId="0" fontId="21" fillId="0" borderId="0" xfId="60" applyFont="1" applyBorder="1" applyAlignment="1">
      <alignment horizontal="left" vertical="justify" indent="3" shrinkToFit="1"/>
    </xf>
    <xf numFmtId="0" fontId="21" fillId="20" borderId="20" xfId="60" applyFont="1" applyFill="1" applyBorder="1" applyAlignment="1">
      <alignment horizontal="left" vertical="center" wrapText="1"/>
    </xf>
    <xf numFmtId="0" fontId="21" fillId="20" borderId="22" xfId="60" applyFont="1" applyFill="1" applyBorder="1" applyAlignment="1">
      <alignment horizontal="left" vertical="center" wrapText="1"/>
    </xf>
    <xf numFmtId="0" fontId="21" fillId="20" borderId="21" xfId="60" applyFont="1" applyFill="1" applyBorder="1" applyAlignment="1">
      <alignment horizontal="left" vertical="center" wrapText="1"/>
    </xf>
    <xf numFmtId="0" fontId="21" fillId="0" borderId="0" xfId="60" applyFont="1" applyFill="1" applyBorder="1" applyAlignment="1">
      <alignment horizontal="left" wrapText="1"/>
    </xf>
    <xf numFmtId="0" fontId="21" fillId="0" borderId="0" xfId="60" applyFont="1" applyBorder="1" applyAlignment="1">
      <alignment horizontal="left" vertical="justify" shrinkToFit="1"/>
    </xf>
    <xf numFmtId="0" fontId="21" fillId="0" borderId="20" xfId="60" applyFont="1" applyFill="1" applyBorder="1" applyAlignment="1">
      <alignment horizontal="left" vertical="center" wrapText="1"/>
    </xf>
    <xf numFmtId="0" fontId="21" fillId="0" borderId="21" xfId="60" applyFont="1" applyFill="1" applyBorder="1" applyAlignment="1">
      <alignment horizontal="left" vertical="center" wrapText="1"/>
    </xf>
    <xf numFmtId="0" fontId="21" fillId="27" borderId="12" xfId="60" applyFont="1" applyFill="1" applyBorder="1" applyAlignment="1">
      <alignment horizontal="left" vertical="center" wrapText="1"/>
    </xf>
    <xf numFmtId="0" fontId="21" fillId="29" borderId="20" xfId="60" applyFont="1" applyFill="1" applyBorder="1" applyAlignment="1">
      <alignment horizontal="left" vertical="center" wrapText="1"/>
    </xf>
    <xf numFmtId="0" fontId="21" fillId="29" borderId="22" xfId="60" applyFont="1" applyFill="1" applyBorder="1" applyAlignment="1">
      <alignment horizontal="left" vertical="center" wrapText="1"/>
    </xf>
    <xf numFmtId="0" fontId="21" fillId="29" borderId="21" xfId="60" applyFont="1" applyFill="1" applyBorder="1" applyAlignment="1">
      <alignment horizontal="left" vertical="center" wrapText="1"/>
    </xf>
    <xf numFmtId="0" fontId="21" fillId="29" borderId="12" xfId="60" applyFont="1" applyFill="1" applyBorder="1" applyAlignment="1">
      <alignment horizontal="left" vertical="center" wrapText="1"/>
    </xf>
    <xf numFmtId="0" fontId="21" fillId="0" borderId="12" xfId="60" applyFont="1" applyFill="1" applyBorder="1" applyAlignment="1">
      <alignment horizontal="left" vertical="center" wrapText="1"/>
    </xf>
    <xf numFmtId="0" fontId="21" fillId="27" borderId="20" xfId="60" applyFont="1" applyFill="1" applyBorder="1" applyAlignment="1">
      <alignment horizontal="left" vertical="center" wrapText="1"/>
    </xf>
    <xf numFmtId="0" fontId="21" fillId="27" borderId="22" xfId="60" applyFont="1" applyFill="1" applyBorder="1" applyAlignment="1">
      <alignment horizontal="left" vertical="center" wrapText="1"/>
    </xf>
    <xf numFmtId="0" fontId="21" fillId="27" borderId="21" xfId="60" applyFont="1" applyFill="1" applyBorder="1" applyAlignment="1">
      <alignment horizontal="left" vertical="center" wrapText="1"/>
    </xf>
    <xf numFmtId="0" fontId="22" fillId="0" borderId="0" xfId="60" applyFont="1" applyFill="1" applyBorder="1" applyAlignment="1">
      <alignment horizontal="center" vertical="center"/>
    </xf>
    <xf numFmtId="0" fontId="21" fillId="20" borderId="0" xfId="60" applyFont="1" applyFill="1" applyBorder="1" applyAlignment="1">
      <alignment horizontal="left" vertical="center" shrinkToFit="1"/>
    </xf>
    <xf numFmtId="0" fontId="43" fillId="18" borderId="27" xfId="60" applyFont="1" applyFill="1" applyBorder="1" applyAlignment="1">
      <alignment horizontal="center" vertical="center" shrinkToFit="1"/>
    </xf>
    <xf numFmtId="0" fontId="43" fillId="18" borderId="26" xfId="60" applyFont="1" applyFill="1" applyBorder="1" applyAlignment="1">
      <alignment horizontal="center" vertical="center" shrinkToFit="1"/>
    </xf>
    <xf numFmtId="0" fontId="21" fillId="0" borderId="24" xfId="60" applyFont="1" applyBorder="1" applyAlignment="1">
      <alignment horizontal="left" vertical="center" shrinkToFit="1"/>
    </xf>
    <xf numFmtId="0" fontId="21" fillId="0" borderId="0" xfId="60" applyFont="1" applyFill="1" applyBorder="1" applyAlignment="1">
      <alignment horizontal="left" vertical="center"/>
    </xf>
    <xf numFmtId="0" fontId="21" fillId="0" borderId="12" xfId="442" applyFont="1" applyFill="1" applyBorder="1" applyAlignment="1">
      <alignment horizontal="center" vertical="center"/>
    </xf>
    <xf numFmtId="0" fontId="21" fillId="0" borderId="20" xfId="442" applyFont="1" applyFill="1" applyBorder="1" applyAlignment="1">
      <alignment horizontal="center" vertical="center" wrapText="1"/>
    </xf>
    <xf numFmtId="0" fontId="21" fillId="0" borderId="22" xfId="442" applyFont="1" applyFill="1" applyBorder="1" applyAlignment="1">
      <alignment horizontal="center" vertical="center" wrapText="1"/>
    </xf>
    <xf numFmtId="0" fontId="21" fillId="0" borderId="21" xfId="442" applyFont="1" applyFill="1" applyBorder="1" applyAlignment="1">
      <alignment horizontal="center" vertical="center" wrapText="1"/>
    </xf>
    <xf numFmtId="0" fontId="21" fillId="0" borderId="20" xfId="442" applyFont="1" applyFill="1" applyBorder="1" applyAlignment="1">
      <alignment horizontal="center" vertical="center"/>
    </xf>
    <xf numFmtId="0" fontId="21" fillId="0" borderId="22" xfId="442" applyFont="1" applyFill="1" applyBorder="1" applyAlignment="1">
      <alignment horizontal="center" vertical="center"/>
    </xf>
    <xf numFmtId="0" fontId="21" fillId="0" borderId="21" xfId="442" applyFont="1" applyFill="1" applyBorder="1" applyAlignment="1">
      <alignment horizontal="center" vertical="center"/>
    </xf>
    <xf numFmtId="0" fontId="21" fillId="0" borderId="20" xfId="60" applyFont="1" applyFill="1" applyBorder="1" applyAlignment="1">
      <alignment horizontal="center" vertical="center" wrapText="1"/>
    </xf>
    <xf numFmtId="0" fontId="21" fillId="0" borderId="22" xfId="60" applyFont="1" applyFill="1" applyBorder="1" applyAlignment="1">
      <alignment horizontal="center" vertical="center" wrapText="1"/>
    </xf>
    <xf numFmtId="0" fontId="21" fillId="0" borderId="21" xfId="60" applyFont="1" applyFill="1" applyBorder="1" applyAlignment="1">
      <alignment horizontal="center" vertical="center" wrapText="1"/>
    </xf>
    <xf numFmtId="0" fontId="21" fillId="20" borderId="20" xfId="60" applyFont="1" applyFill="1" applyBorder="1" applyAlignment="1">
      <alignment horizontal="center" vertical="center" wrapText="1"/>
    </xf>
    <xf numFmtId="0" fontId="21" fillId="20" borderId="22" xfId="60" applyFont="1" applyFill="1" applyBorder="1" applyAlignment="1">
      <alignment horizontal="center" vertical="center" wrapText="1"/>
    </xf>
    <xf numFmtId="0" fontId="21" fillId="20" borderId="21" xfId="60" applyFont="1" applyFill="1" applyBorder="1" applyAlignment="1">
      <alignment horizontal="center" vertical="center" wrapText="1"/>
    </xf>
    <xf numFmtId="0" fontId="22" fillId="20" borderId="0" xfId="60" applyFont="1" applyFill="1" applyBorder="1" applyAlignment="1">
      <alignment horizontal="center"/>
    </xf>
    <xf numFmtId="0" fontId="21" fillId="20" borderId="33" xfId="60" applyFont="1" applyFill="1" applyBorder="1" applyAlignment="1">
      <alignment vertical="center" wrapText="1"/>
    </xf>
    <xf numFmtId="0" fontId="21" fillId="20" borderId="30" xfId="60" applyFont="1" applyFill="1" applyBorder="1" applyAlignment="1">
      <alignment vertical="center" wrapText="1"/>
    </xf>
    <xf numFmtId="0" fontId="21" fillId="20" borderId="31" xfId="60" applyFont="1" applyFill="1" applyBorder="1" applyAlignment="1">
      <alignment vertical="center" wrapText="1"/>
    </xf>
    <xf numFmtId="3" fontId="21" fillId="0" borderId="20" xfId="60" applyNumberFormat="1" applyFont="1" applyFill="1" applyBorder="1" applyAlignment="1">
      <alignment horizontal="left" vertical="center" wrapText="1"/>
    </xf>
    <xf numFmtId="3" fontId="21" fillId="0" borderId="22" xfId="60" applyNumberFormat="1" applyFont="1" applyFill="1" applyBorder="1" applyAlignment="1">
      <alignment horizontal="left" vertical="center" wrapText="1"/>
    </xf>
    <xf numFmtId="3" fontId="21" fillId="0" borderId="21" xfId="60" applyNumberFormat="1" applyFont="1" applyFill="1" applyBorder="1" applyAlignment="1">
      <alignment horizontal="left" vertical="center" wrapText="1"/>
    </xf>
    <xf numFmtId="3" fontId="21" fillId="27" borderId="20" xfId="60" applyNumberFormat="1" applyFont="1" applyFill="1" applyBorder="1" applyAlignment="1">
      <alignment horizontal="left" vertical="center" wrapText="1"/>
    </xf>
    <xf numFmtId="3" fontId="21" fillId="27" borderId="21" xfId="60" applyNumberFormat="1" applyFont="1" applyFill="1" applyBorder="1" applyAlignment="1">
      <alignment horizontal="left" vertical="center" wrapText="1"/>
    </xf>
    <xf numFmtId="0" fontId="21" fillId="0" borderId="20" xfId="441" applyFont="1" applyFill="1" applyBorder="1" applyAlignment="1">
      <alignment horizontal="left" vertical="center" wrapText="1"/>
    </xf>
    <xf numFmtId="0" fontId="21" fillId="0" borderId="22" xfId="441" applyFont="1" applyFill="1" applyBorder="1" applyAlignment="1">
      <alignment horizontal="left" vertical="center" wrapText="1"/>
    </xf>
    <xf numFmtId="0" fontId="21" fillId="0" borderId="21" xfId="441" applyFont="1" applyFill="1" applyBorder="1" applyAlignment="1">
      <alignment horizontal="left" vertical="center" wrapText="1"/>
    </xf>
    <xf numFmtId="0" fontId="21" fillId="0" borderId="20" xfId="60" applyFont="1" applyFill="1" applyBorder="1" applyAlignment="1">
      <alignment horizontal="left" vertical="center"/>
    </xf>
    <xf numFmtId="0" fontId="21" fillId="0" borderId="22" xfId="60" applyFont="1" applyFill="1" applyBorder="1" applyAlignment="1">
      <alignment horizontal="left" vertical="center"/>
    </xf>
    <xf numFmtId="0" fontId="21" fillId="0" borderId="21" xfId="60" applyFont="1" applyFill="1" applyBorder="1" applyAlignment="1">
      <alignment horizontal="left" vertical="center"/>
    </xf>
    <xf numFmtId="3" fontId="21" fillId="27" borderId="22" xfId="60" applyNumberFormat="1" applyFont="1" applyFill="1" applyBorder="1" applyAlignment="1">
      <alignment horizontal="left" vertical="center" wrapText="1"/>
    </xf>
    <xf numFmtId="0" fontId="21" fillId="0" borderId="22" xfId="167" applyFont="1" applyBorder="1"/>
    <xf numFmtId="0" fontId="21" fillId="0" borderId="34" xfId="167" applyFont="1" applyBorder="1"/>
    <xf numFmtId="3" fontId="21" fillId="0" borderId="20" xfId="60" applyNumberFormat="1" applyFont="1" applyFill="1" applyBorder="1" applyAlignment="1">
      <alignment vertical="center" wrapText="1"/>
    </xf>
    <xf numFmtId="3" fontId="21" fillId="0" borderId="22" xfId="60" applyNumberFormat="1" applyFont="1" applyFill="1" applyBorder="1" applyAlignment="1">
      <alignment vertical="center" wrapText="1"/>
    </xf>
    <xf numFmtId="3" fontId="21" fillId="0" borderId="21" xfId="60" applyNumberFormat="1" applyFont="1" applyFill="1" applyBorder="1" applyAlignment="1">
      <alignment vertical="center" wrapText="1"/>
    </xf>
    <xf numFmtId="0" fontId="21" fillId="32" borderId="20" xfId="441" applyFont="1" applyFill="1" applyBorder="1" applyAlignment="1">
      <alignment horizontal="left" vertical="center" wrapText="1"/>
    </xf>
    <xf numFmtId="0" fontId="21" fillId="32" borderId="22" xfId="441" applyFont="1" applyFill="1" applyBorder="1" applyAlignment="1">
      <alignment horizontal="left" vertical="center" wrapText="1"/>
    </xf>
    <xf numFmtId="3" fontId="21" fillId="0" borderId="12" xfId="60" applyNumberFormat="1" applyFont="1" applyFill="1" applyBorder="1" applyAlignment="1">
      <alignment vertical="center" wrapText="1"/>
    </xf>
    <xf numFmtId="3" fontId="21" fillId="29" borderId="20" xfId="60" applyNumberFormat="1" applyFont="1" applyFill="1" applyBorder="1" applyAlignment="1">
      <alignment vertical="center" wrapText="1"/>
    </xf>
    <xf numFmtId="3" fontId="21" fillId="29" borderId="22" xfId="60" applyNumberFormat="1" applyFont="1" applyFill="1" applyBorder="1" applyAlignment="1">
      <alignment vertical="center" wrapText="1"/>
    </xf>
    <xf numFmtId="3" fontId="21" fillId="29" borderId="21" xfId="60" applyNumberFormat="1" applyFont="1" applyFill="1" applyBorder="1" applyAlignment="1">
      <alignment vertical="center" wrapText="1"/>
    </xf>
    <xf numFmtId="0" fontId="69" fillId="0" borderId="0" xfId="60" applyFont="1" applyFill="1" applyBorder="1" applyAlignment="1">
      <alignment horizontal="center" vertical="center" wrapText="1"/>
    </xf>
    <xf numFmtId="3" fontId="21" fillId="29" borderId="12" xfId="60" applyNumberFormat="1" applyFont="1" applyFill="1" applyBorder="1" applyAlignment="1">
      <alignment vertical="center" wrapText="1"/>
    </xf>
    <xf numFmtId="0" fontId="22" fillId="0" borderId="0" xfId="96" applyFont="1" applyBorder="1" applyAlignment="1">
      <alignment horizontal="center" vertical="center"/>
    </xf>
    <xf numFmtId="0" fontId="22" fillId="0" borderId="0" xfId="96" applyFont="1" applyBorder="1" applyAlignment="1">
      <alignment horizontal="center"/>
    </xf>
    <xf numFmtId="0" fontId="68" fillId="18" borderId="29" xfId="96" applyFont="1" applyFill="1" applyBorder="1" applyAlignment="1">
      <alignment horizontal="center" vertical="center" wrapText="1"/>
    </xf>
    <xf numFmtId="0" fontId="68" fillId="18" borderId="82" xfId="96" applyFont="1" applyFill="1" applyBorder="1" applyAlignment="1">
      <alignment horizontal="center" vertical="center" wrapText="1"/>
    </xf>
    <xf numFmtId="0" fontId="43" fillId="18" borderId="62" xfId="96" applyFont="1" applyFill="1" applyBorder="1" applyAlignment="1">
      <alignment horizontal="center" vertical="center" wrapText="1"/>
    </xf>
    <xf numFmtId="0" fontId="43" fillId="18" borderId="63" xfId="96" applyFont="1" applyFill="1" applyBorder="1" applyAlignment="1">
      <alignment horizontal="center" vertical="center" wrapText="1"/>
    </xf>
    <xf numFmtId="0" fontId="21" fillId="0" borderId="0" xfId="96" applyFont="1" applyBorder="1" applyAlignment="1">
      <alignment horizontal="left" vertical="justify" wrapText="1" indent="4" shrinkToFit="1"/>
    </xf>
    <xf numFmtId="0" fontId="68" fillId="18" borderId="61" xfId="96" applyFont="1" applyFill="1" applyBorder="1" applyAlignment="1">
      <alignment horizontal="center" vertical="center"/>
    </xf>
    <xf numFmtId="0" fontId="68" fillId="18" borderId="79" xfId="96" applyFont="1" applyFill="1" applyBorder="1" applyAlignment="1">
      <alignment horizontal="center" vertical="center"/>
    </xf>
    <xf numFmtId="0" fontId="68" fillId="18" borderId="64" xfId="96" applyFont="1" applyFill="1" applyBorder="1" applyAlignment="1">
      <alignment horizontal="center" vertical="center"/>
    </xf>
    <xf numFmtId="0" fontId="43" fillId="18" borderId="62" xfId="96" applyFont="1" applyFill="1" applyBorder="1" applyAlignment="1">
      <alignment horizontal="center" vertical="center"/>
    </xf>
    <xf numFmtId="0" fontId="43" fillId="18" borderId="80" xfId="96" applyFont="1" applyFill="1" applyBorder="1" applyAlignment="1">
      <alignment horizontal="center" vertical="center"/>
    </xf>
    <xf numFmtId="0" fontId="43" fillId="18" borderId="43" xfId="96" applyFont="1" applyFill="1" applyBorder="1" applyAlignment="1">
      <alignment horizontal="center" vertical="center"/>
    </xf>
    <xf numFmtId="0" fontId="43" fillId="18" borderId="63" xfId="96" applyFont="1" applyFill="1" applyBorder="1" applyAlignment="1">
      <alignment horizontal="center" vertical="center"/>
    </xf>
    <xf numFmtId="0" fontId="43" fillId="18" borderId="75" xfId="96" applyFont="1" applyFill="1" applyBorder="1" applyAlignment="1">
      <alignment horizontal="center" vertical="center"/>
    </xf>
    <xf numFmtId="0" fontId="43" fillId="18" borderId="81" xfId="96" applyFont="1" applyFill="1" applyBorder="1" applyAlignment="1">
      <alignment horizontal="center" vertical="center"/>
    </xf>
    <xf numFmtId="0" fontId="43" fillId="18" borderId="29" xfId="96" applyFont="1" applyFill="1" applyBorder="1" applyAlignment="1">
      <alignment horizontal="center" vertical="center"/>
    </xf>
    <xf numFmtId="0" fontId="43" fillId="18" borderId="82" xfId="96" applyFont="1" applyFill="1" applyBorder="1" applyAlignment="1">
      <alignment horizontal="center" vertical="center"/>
    </xf>
    <xf numFmtId="0" fontId="21" fillId="0" borderId="0" xfId="96" applyFont="1" applyFill="1" applyBorder="1" applyAlignment="1">
      <alignment horizontal="left" vertical="center" wrapText="1" shrinkToFit="1"/>
    </xf>
    <xf numFmtId="0" fontId="21" fillId="19" borderId="0" xfId="96" applyFont="1" applyFill="1" applyBorder="1" applyAlignment="1">
      <alignment horizontal="left" vertical="center" wrapText="1" shrinkToFit="1"/>
    </xf>
    <xf numFmtId="0" fontId="43" fillId="18" borderId="62" xfId="132" applyFont="1" applyFill="1" applyBorder="1" applyAlignment="1">
      <alignment horizontal="center" vertical="center" wrapText="1"/>
    </xf>
    <xf numFmtId="0" fontId="43" fillId="18" borderId="63" xfId="132" applyFont="1" applyFill="1" applyBorder="1" applyAlignment="1">
      <alignment horizontal="center" vertical="center" wrapText="1"/>
    </xf>
    <xf numFmtId="0" fontId="43" fillId="18" borderId="29" xfId="132" applyFont="1" applyFill="1" applyBorder="1" applyAlignment="1">
      <alignment horizontal="center" vertical="center"/>
    </xf>
    <xf numFmtId="0" fontId="43" fillId="18" borderId="82" xfId="132" applyFont="1" applyFill="1" applyBorder="1" applyAlignment="1">
      <alignment horizontal="center" vertical="center"/>
    </xf>
    <xf numFmtId="0" fontId="22" fillId="0" borderId="0" xfId="132" applyFont="1" applyBorder="1" applyAlignment="1">
      <alignment horizontal="center" vertical="center"/>
    </xf>
    <xf numFmtId="0" fontId="43" fillId="18" borderId="91" xfId="132" applyFont="1" applyFill="1" applyBorder="1" applyAlignment="1">
      <alignment horizontal="center" vertical="center" wrapText="1"/>
    </xf>
    <xf numFmtId="0" fontId="43" fillId="18" borderId="84" xfId="132" applyFont="1" applyFill="1" applyBorder="1" applyAlignment="1">
      <alignment horizontal="center" vertical="center" wrapText="1"/>
    </xf>
    <xf numFmtId="0" fontId="22" fillId="43" borderId="28" xfId="132" applyFont="1" applyFill="1" applyBorder="1" applyAlignment="1">
      <alignment horizontal="center" vertical="center" wrapText="1"/>
    </xf>
    <xf numFmtId="0" fontId="22" fillId="43" borderId="84" xfId="132" applyFont="1" applyFill="1" applyBorder="1" applyAlignment="1">
      <alignment horizontal="center" vertical="center" wrapText="1"/>
    </xf>
    <xf numFmtId="0" fontId="21" fillId="42" borderId="0" xfId="132" applyFont="1" applyFill="1" applyBorder="1" applyAlignment="1">
      <alignment horizontal="left" vertical="center" wrapText="1" shrinkToFit="1"/>
    </xf>
    <xf numFmtId="0" fontId="43" fillId="18" borderId="61" xfId="132" applyFont="1" applyFill="1" applyBorder="1" applyAlignment="1">
      <alignment horizontal="center" vertical="center"/>
    </xf>
    <xf numFmtId="0" fontId="43" fillId="18" borderId="64" xfId="132" applyFont="1" applyFill="1" applyBorder="1" applyAlignment="1">
      <alignment horizontal="center" vertical="center"/>
    </xf>
    <xf numFmtId="0" fontId="43" fillId="18" borderId="61" xfId="96" applyFont="1" applyFill="1" applyBorder="1" applyAlignment="1">
      <alignment horizontal="center" vertical="center"/>
    </xf>
    <xf numFmtId="0" fontId="43" fillId="18" borderId="64" xfId="96" applyFont="1" applyFill="1" applyBorder="1" applyAlignment="1">
      <alignment horizontal="center" vertical="center"/>
    </xf>
    <xf numFmtId="0" fontId="43" fillId="18" borderId="66" xfId="96" applyFont="1" applyFill="1" applyBorder="1" applyAlignment="1">
      <alignment horizontal="center" vertical="center" wrapText="1"/>
    </xf>
    <xf numFmtId="0" fontId="43" fillId="18" borderId="67" xfId="96" applyFont="1" applyFill="1" applyBorder="1" applyAlignment="1">
      <alignment horizontal="center" vertical="center" wrapText="1"/>
    </xf>
    <xf numFmtId="0" fontId="43" fillId="18" borderId="68" xfId="96" applyFont="1" applyFill="1" applyBorder="1" applyAlignment="1">
      <alignment horizontal="center" vertical="center" wrapText="1"/>
    </xf>
    <xf numFmtId="0" fontId="21" fillId="31" borderId="20" xfId="96" applyFont="1" applyFill="1" applyBorder="1" applyAlignment="1">
      <alignment horizontal="left" vertical="center"/>
    </xf>
    <xf numFmtId="0" fontId="21" fillId="31" borderId="21" xfId="96" applyFont="1" applyFill="1" applyBorder="1" applyAlignment="1">
      <alignment horizontal="left" vertical="center"/>
    </xf>
    <xf numFmtId="0" fontId="21" fillId="31" borderId="20" xfId="96" applyFont="1" applyFill="1" applyBorder="1" applyAlignment="1">
      <alignment horizontal="left" vertical="center" wrapText="1"/>
    </xf>
    <xf numFmtId="0" fontId="21" fillId="31" borderId="21" xfId="96" applyFont="1" applyFill="1" applyBorder="1" applyAlignment="1">
      <alignment horizontal="left" vertical="center" wrapText="1"/>
    </xf>
    <xf numFmtId="0" fontId="21" fillId="31" borderId="22" xfId="96" applyFont="1" applyFill="1" applyBorder="1" applyAlignment="1">
      <alignment horizontal="left" vertical="center" wrapText="1"/>
    </xf>
    <xf numFmtId="0" fontId="43" fillId="18" borderId="27" xfId="96" applyFont="1" applyFill="1" applyBorder="1" applyAlignment="1">
      <alignment horizontal="center" vertical="center"/>
    </xf>
    <xf numFmtId="0" fontId="43" fillId="18" borderId="35" xfId="96" applyFont="1" applyFill="1" applyBorder="1" applyAlignment="1">
      <alignment horizontal="center" vertical="center"/>
    </xf>
    <xf numFmtId="0" fontId="43" fillId="18" borderId="26" xfId="96" applyFont="1" applyFill="1" applyBorder="1" applyAlignment="1">
      <alignment horizontal="center" vertical="center"/>
    </xf>
    <xf numFmtId="0" fontId="21" fillId="31" borderId="22" xfId="96" applyFont="1" applyFill="1" applyBorder="1" applyAlignment="1">
      <alignment horizontal="left" vertical="center"/>
    </xf>
    <xf numFmtId="0" fontId="68" fillId="18" borderId="73" xfId="96" applyFont="1" applyFill="1" applyBorder="1" applyAlignment="1">
      <alignment horizontal="center" vertical="center" wrapText="1"/>
    </xf>
    <xf numFmtId="0" fontId="68" fillId="18" borderId="75" xfId="96" applyFont="1" applyFill="1" applyBorder="1" applyAlignment="1">
      <alignment horizontal="center" vertical="center" wrapText="1"/>
    </xf>
    <xf numFmtId="0" fontId="68" fillId="18" borderId="91" xfId="96" applyFont="1" applyFill="1" applyBorder="1" applyAlignment="1">
      <alignment horizontal="center" vertical="center" wrapText="1"/>
    </xf>
    <xf numFmtId="0" fontId="68" fillId="18" borderId="84" xfId="96" applyFont="1" applyFill="1" applyBorder="1" applyAlignment="1">
      <alignment horizontal="center" vertical="center" wrapText="1"/>
    </xf>
    <xf numFmtId="0" fontId="68" fillId="18" borderId="92" xfId="96" applyFont="1" applyFill="1" applyBorder="1" applyAlignment="1">
      <alignment horizontal="center" vertical="center" wrapText="1"/>
    </xf>
    <xf numFmtId="0" fontId="68" fillId="18" borderId="93" xfId="96" applyFont="1" applyFill="1" applyBorder="1" applyAlignment="1">
      <alignment horizontal="center" vertical="center" wrapText="1"/>
    </xf>
    <xf numFmtId="0" fontId="22" fillId="0" borderId="0" xfId="96" applyFont="1" applyBorder="1" applyAlignment="1">
      <alignment horizontal="center" vertical="center" wrapText="1"/>
    </xf>
    <xf numFmtId="0" fontId="43" fillId="18" borderId="83" xfId="96" applyFont="1" applyFill="1" applyBorder="1" applyAlignment="1">
      <alignment horizontal="center" vertical="center"/>
    </xf>
    <xf numFmtId="0" fontId="43" fillId="18" borderId="28" xfId="96" applyFont="1" applyFill="1" applyBorder="1" applyAlignment="1">
      <alignment horizontal="center" vertical="center" wrapText="1"/>
    </xf>
    <xf numFmtId="0" fontId="43" fillId="18" borderId="90" xfId="96" applyFont="1" applyFill="1" applyBorder="1" applyAlignment="1">
      <alignment horizontal="center" vertical="center" wrapText="1"/>
    </xf>
    <xf numFmtId="0" fontId="43" fillId="18" borderId="84" xfId="96" applyFont="1" applyFill="1" applyBorder="1" applyAlignment="1">
      <alignment horizontal="center" vertical="center" wrapText="1"/>
    </xf>
    <xf numFmtId="172" fontId="43" fillId="18" borderId="62" xfId="96" applyNumberFormat="1" applyFont="1" applyFill="1" applyBorder="1" applyAlignment="1">
      <alignment horizontal="center" vertical="center"/>
    </xf>
    <xf numFmtId="172" fontId="43" fillId="18" borderId="63" xfId="96" applyNumberFormat="1" applyFont="1" applyFill="1" applyBorder="1" applyAlignment="1">
      <alignment horizontal="center" vertical="center"/>
    </xf>
    <xf numFmtId="0" fontId="43" fillId="18" borderId="61" xfId="96" applyFont="1" applyFill="1" applyBorder="1" applyAlignment="1">
      <alignment horizontal="center" vertical="center" wrapText="1"/>
    </xf>
    <xf numFmtId="0" fontId="43" fillId="18" borderId="64" xfId="96" applyFont="1" applyFill="1" applyBorder="1" applyAlignment="1">
      <alignment horizontal="center" vertical="center" wrapText="1"/>
    </xf>
    <xf numFmtId="0" fontId="43" fillId="18" borderId="70" xfId="96" applyFont="1" applyFill="1" applyBorder="1" applyAlignment="1">
      <alignment horizontal="center" vertical="center" wrapText="1"/>
    </xf>
    <xf numFmtId="0" fontId="43" fillId="18" borderId="24" xfId="96" applyFont="1" applyFill="1" applyBorder="1" applyAlignment="1">
      <alignment horizontal="center" vertical="center" wrapText="1"/>
    </xf>
    <xf numFmtId="0" fontId="43" fillId="18" borderId="71" xfId="96" applyFont="1" applyFill="1" applyBorder="1" applyAlignment="1">
      <alignment horizontal="center" vertical="center" wrapText="1"/>
    </xf>
    <xf numFmtId="0" fontId="43" fillId="18" borderId="57" xfId="96" applyFont="1" applyFill="1" applyBorder="1" applyAlignment="1">
      <alignment horizontal="center" vertical="center" wrapText="1"/>
    </xf>
    <xf numFmtId="0" fontId="43" fillId="18" borderId="76" xfId="96" applyFont="1" applyFill="1" applyBorder="1" applyAlignment="1">
      <alignment horizontal="center" vertical="center" wrapText="1"/>
    </xf>
    <xf numFmtId="0" fontId="43" fillId="18" borderId="77" xfId="96" applyFont="1" applyFill="1" applyBorder="1" applyAlignment="1">
      <alignment horizontal="center" vertical="center" wrapText="1"/>
    </xf>
    <xf numFmtId="0" fontId="43" fillId="18" borderId="78" xfId="96" applyFont="1" applyFill="1" applyBorder="1" applyAlignment="1">
      <alignment horizontal="center" vertical="center" wrapText="1"/>
    </xf>
    <xf numFmtId="0" fontId="68" fillId="18" borderId="74" xfId="96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43" fillId="18" borderId="13" xfId="96" applyFont="1" applyFill="1" applyBorder="1" applyAlignment="1">
      <alignment horizontal="center" vertical="center"/>
    </xf>
    <xf numFmtId="0" fontId="43" fillId="18" borderId="23" xfId="96" applyFont="1" applyFill="1" applyBorder="1" applyAlignment="1">
      <alignment horizontal="center" vertical="center"/>
    </xf>
    <xf numFmtId="0" fontId="21" fillId="31" borderId="12" xfId="96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43" fillId="18" borderId="69" xfId="96" applyFont="1" applyFill="1" applyBorder="1" applyAlignment="1">
      <alignment horizontal="center" vertical="center" wrapText="1"/>
    </xf>
    <xf numFmtId="0" fontId="43" fillId="18" borderId="95" xfId="96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2" xfId="167" applyFont="1" applyBorder="1" applyAlignment="1">
      <alignment horizontal="left" vertical="center" wrapText="1"/>
    </xf>
    <xf numFmtId="0" fontId="21" fillId="0" borderId="20" xfId="167" applyFont="1" applyBorder="1" applyAlignment="1">
      <alignment horizontal="left" vertical="center" wrapText="1"/>
    </xf>
    <xf numFmtId="0" fontId="21" fillId="0" borderId="22" xfId="167" applyFont="1" applyBorder="1" applyAlignment="1">
      <alignment horizontal="left" vertical="center" wrapText="1"/>
    </xf>
    <xf numFmtId="0" fontId="21" fillId="0" borderId="21" xfId="167" applyFont="1" applyBorder="1" applyAlignment="1">
      <alignment horizontal="left" vertical="center" wrapText="1"/>
    </xf>
    <xf numFmtId="0" fontId="43" fillId="18" borderId="43" xfId="96" applyFont="1" applyFill="1" applyBorder="1" applyAlignment="1">
      <alignment horizontal="center" vertical="center" wrapText="1"/>
    </xf>
    <xf numFmtId="172" fontId="68" fillId="18" borderId="62" xfId="96" applyNumberFormat="1" applyFont="1" applyFill="1" applyBorder="1" applyAlignment="1">
      <alignment horizontal="center" vertical="center"/>
    </xf>
    <xf numFmtId="172" fontId="68" fillId="18" borderId="63" xfId="96" applyNumberFormat="1" applyFont="1" applyFill="1" applyBorder="1" applyAlignment="1">
      <alignment horizontal="center" vertical="center"/>
    </xf>
    <xf numFmtId="0" fontId="21" fillId="0" borderId="0" xfId="182" applyFont="1" applyBorder="1" applyAlignment="1">
      <alignment horizontal="left" vertical="justify" shrinkToFit="1"/>
    </xf>
    <xf numFmtId="0" fontId="22" fillId="0" borderId="0" xfId="182" applyFont="1" applyFill="1" applyBorder="1" applyAlignment="1">
      <alignment horizontal="center"/>
    </xf>
    <xf numFmtId="0" fontId="43" fillId="36" borderId="39" xfId="182" applyFont="1" applyFill="1" applyBorder="1" applyAlignment="1">
      <alignment horizontal="center" vertical="center"/>
    </xf>
    <xf numFmtId="0" fontId="43" fillId="36" borderId="42" xfId="182" applyFont="1" applyFill="1" applyBorder="1" applyAlignment="1">
      <alignment horizontal="center" vertical="center"/>
    </xf>
    <xf numFmtId="0" fontId="43" fillId="36" borderId="40" xfId="182" applyFont="1" applyFill="1" applyBorder="1" applyAlignment="1">
      <alignment horizontal="center" vertical="center" wrapText="1"/>
    </xf>
    <xf numFmtId="0" fontId="43" fillId="36" borderId="40" xfId="182" applyFont="1" applyFill="1" applyBorder="1" applyAlignment="1">
      <alignment horizontal="center" vertical="center" textRotation="90" wrapText="1"/>
    </xf>
    <xf numFmtId="0" fontId="43" fillId="36" borderId="43" xfId="182" applyFont="1" applyFill="1" applyBorder="1" applyAlignment="1">
      <alignment horizontal="center" vertical="center" textRotation="90" wrapText="1"/>
    </xf>
    <xf numFmtId="174" fontId="43" fillId="36" borderId="40" xfId="182" applyNumberFormat="1" applyFont="1" applyFill="1" applyBorder="1" applyAlignment="1">
      <alignment horizontal="center" vertical="center" textRotation="90" wrapText="1"/>
    </xf>
    <xf numFmtId="174" fontId="43" fillId="36" borderId="43" xfId="182" applyNumberFormat="1" applyFont="1" applyFill="1" applyBorder="1" applyAlignment="1">
      <alignment horizontal="center" vertical="center" textRotation="90" wrapText="1"/>
    </xf>
    <xf numFmtId="0" fontId="43" fillId="36" borderId="41" xfId="182" applyFont="1" applyFill="1" applyBorder="1" applyAlignment="1">
      <alignment horizontal="center" vertical="center" textRotation="90" wrapText="1"/>
    </xf>
    <xf numFmtId="0" fontId="43" fillId="36" borderId="44" xfId="182" applyFont="1" applyFill="1" applyBorder="1" applyAlignment="1">
      <alignment horizontal="center" vertical="center" textRotation="90" wrapText="1"/>
    </xf>
    <xf numFmtId="0" fontId="21" fillId="31" borderId="46" xfId="132" applyFont="1" applyFill="1" applyBorder="1" applyAlignment="1">
      <alignment horizontal="left" vertical="center" wrapText="1" indent="1"/>
    </xf>
    <xf numFmtId="172" fontId="21" fillId="31" borderId="48" xfId="132" applyNumberFormat="1" applyFont="1" applyFill="1" applyBorder="1" applyAlignment="1">
      <alignment horizontal="right" vertical="center" wrapText="1"/>
    </xf>
    <xf numFmtId="172" fontId="21" fillId="31" borderId="49" xfId="132" applyNumberFormat="1" applyFont="1" applyFill="1" applyBorder="1" applyAlignment="1">
      <alignment horizontal="right" vertical="center" wrapText="1"/>
    </xf>
    <xf numFmtId="172" fontId="21" fillId="31" borderId="46" xfId="132" applyNumberFormat="1" applyFont="1" applyFill="1" applyBorder="1" applyAlignment="1">
      <alignment horizontal="right" vertical="center" wrapText="1"/>
    </xf>
    <xf numFmtId="0" fontId="21" fillId="31" borderId="48" xfId="132" applyFont="1" applyFill="1" applyBorder="1" applyAlignment="1">
      <alignment horizontal="left" vertical="center" wrapText="1" indent="1"/>
    </xf>
    <xf numFmtId="0" fontId="21" fillId="31" borderId="49" xfId="132" applyFont="1" applyFill="1" applyBorder="1" applyAlignment="1">
      <alignment horizontal="left" vertical="center" wrapText="1" indent="1"/>
    </xf>
    <xf numFmtId="172" fontId="21" fillId="31" borderId="48" xfId="0" applyNumberFormat="1" applyFont="1" applyFill="1" applyBorder="1" applyAlignment="1">
      <alignment vertical="center" wrapText="1"/>
    </xf>
    <xf numFmtId="172" fontId="21" fillId="31" borderId="49" xfId="0" applyNumberFormat="1" applyFont="1" applyFill="1" applyBorder="1" applyAlignment="1">
      <alignment vertical="center" wrapText="1"/>
    </xf>
    <xf numFmtId="172" fontId="21" fillId="31" borderId="48" xfId="132" applyNumberFormat="1" applyFont="1" applyFill="1" applyBorder="1" applyAlignment="1">
      <alignment vertical="center" wrapText="1"/>
    </xf>
    <xf numFmtId="172" fontId="21" fillId="31" borderId="49" xfId="132" applyNumberFormat="1" applyFont="1" applyFill="1" applyBorder="1" applyAlignment="1">
      <alignment vertical="center" wrapText="1"/>
    </xf>
    <xf numFmtId="172" fontId="21" fillId="31" borderId="50" xfId="0" applyNumberFormat="1" applyFont="1" applyFill="1" applyBorder="1" applyAlignment="1">
      <alignment vertical="center" wrapText="1"/>
    </xf>
    <xf numFmtId="172" fontId="21" fillId="31" borderId="96" xfId="0" applyNumberFormat="1" applyFont="1" applyFill="1" applyBorder="1" applyAlignment="1">
      <alignment vertical="center" wrapText="1"/>
    </xf>
    <xf numFmtId="0" fontId="43" fillId="18" borderId="51" xfId="132" applyFont="1" applyFill="1" applyBorder="1" applyAlignment="1">
      <alignment horizontal="center" vertical="center" wrapText="1"/>
    </xf>
    <xf numFmtId="0" fontId="43" fillId="18" borderId="52" xfId="132" applyFont="1" applyFill="1" applyBorder="1" applyAlignment="1">
      <alignment horizontal="center" vertical="center" wrapText="1"/>
    </xf>
    <xf numFmtId="0" fontId="21" fillId="0" borderId="0" xfId="96" applyFont="1" applyBorder="1" applyAlignment="1">
      <alignment horizontal="left" wrapText="1"/>
    </xf>
    <xf numFmtId="172" fontId="21" fillId="31" borderId="46" xfId="0" applyNumberFormat="1" applyFont="1" applyFill="1" applyBorder="1" applyAlignment="1">
      <alignment vertical="center" wrapText="1"/>
    </xf>
    <xf numFmtId="172" fontId="21" fillId="0" borderId="12" xfId="130" applyNumberFormat="1" applyFont="1" applyFill="1" applyBorder="1" applyAlignment="1">
      <alignment horizontal="center" vertical="center"/>
    </xf>
    <xf numFmtId="0" fontId="22" fillId="0" borderId="0" xfId="96" applyFont="1" applyFill="1" applyBorder="1" applyAlignment="1">
      <alignment horizontal="center" wrapText="1"/>
    </xf>
    <xf numFmtId="172" fontId="21" fillId="19" borderId="57" xfId="130" applyNumberFormat="1" applyFont="1" applyFill="1" applyBorder="1" applyAlignment="1">
      <alignment horizontal="center" vertical="center"/>
    </xf>
    <xf numFmtId="172" fontId="21" fillId="19" borderId="55" xfId="130" applyNumberFormat="1" applyFont="1" applyFill="1" applyBorder="1" applyAlignment="1">
      <alignment horizontal="center" vertical="center"/>
    </xf>
    <xf numFmtId="172" fontId="21" fillId="19" borderId="18" xfId="130" applyNumberFormat="1" applyFont="1" applyFill="1" applyBorder="1" applyAlignment="1">
      <alignment horizontal="center" vertical="center"/>
    </xf>
    <xf numFmtId="172" fontId="21" fillId="19" borderId="12" xfId="130" applyNumberFormat="1" applyFont="1" applyFill="1" applyBorder="1" applyAlignment="1">
      <alignment horizontal="center" vertical="center"/>
    </xf>
    <xf numFmtId="172" fontId="21" fillId="19" borderId="20" xfId="130" applyNumberFormat="1" applyFont="1" applyFill="1" applyBorder="1" applyAlignment="1">
      <alignment horizontal="center" vertical="center" wrapText="1"/>
    </xf>
    <xf numFmtId="172" fontId="21" fillId="19" borderId="21" xfId="130" applyNumberFormat="1" applyFont="1" applyFill="1" applyBorder="1" applyAlignment="1">
      <alignment horizontal="center" vertical="center" wrapText="1"/>
    </xf>
    <xf numFmtId="0" fontId="21" fillId="0" borderId="0" xfId="421" applyFont="1" applyBorder="1" applyAlignment="1">
      <alignment vertical="justify" wrapText="1" shrinkToFit="1"/>
    </xf>
    <xf numFmtId="0" fontId="21" fillId="0" borderId="0" xfId="421" applyFont="1" applyBorder="1" applyAlignment="1">
      <alignment horizontal="left" vertical="justify" wrapText="1" indent="4" shrinkToFit="1"/>
    </xf>
    <xf numFmtId="172" fontId="21" fillId="0" borderId="20" xfId="130" applyNumberFormat="1" applyFont="1" applyFill="1" applyBorder="1" applyAlignment="1">
      <alignment horizontal="center" vertical="center"/>
    </xf>
    <xf numFmtId="172" fontId="21" fillId="0" borderId="22" xfId="130" applyNumberFormat="1" applyFont="1" applyFill="1" applyBorder="1" applyAlignment="1">
      <alignment horizontal="center" vertical="center"/>
    </xf>
    <xf numFmtId="172" fontId="21" fillId="0" borderId="21" xfId="130" applyNumberFormat="1" applyFont="1" applyFill="1" applyBorder="1" applyAlignment="1">
      <alignment horizontal="center" vertical="center"/>
    </xf>
    <xf numFmtId="0" fontId="43" fillId="33" borderId="27" xfId="130" applyFont="1" applyFill="1" applyBorder="1" applyAlignment="1">
      <alignment horizontal="center" vertical="center" wrapText="1"/>
    </xf>
    <xf numFmtId="0" fontId="43" fillId="33" borderId="35" xfId="130" applyFont="1" applyFill="1" applyBorder="1" applyAlignment="1">
      <alignment horizontal="center" vertical="center" wrapText="1"/>
    </xf>
    <xf numFmtId="0" fontId="43" fillId="33" borderId="17" xfId="130" applyFont="1" applyFill="1" applyBorder="1" applyAlignment="1">
      <alignment horizontal="center" vertical="center" wrapText="1"/>
    </xf>
    <xf numFmtId="0" fontId="21" fillId="0" borderId="0" xfId="421" applyFont="1" applyBorder="1" applyAlignment="1">
      <alignment vertical="justify" shrinkToFit="1"/>
    </xf>
    <xf numFmtId="0" fontId="21" fillId="0" borderId="0" xfId="132" applyFont="1" applyFill="1" applyBorder="1" applyAlignment="1">
      <alignment horizontal="left" vertical="center" wrapText="1" indent="4" shrinkToFit="1"/>
    </xf>
    <xf numFmtId="0" fontId="22" fillId="0" borderId="0" xfId="132" applyFont="1" applyAlignment="1">
      <alignment horizontal="center" vertical="center"/>
    </xf>
    <xf numFmtId="0" fontId="21" fillId="0" borderId="0" xfId="132" applyFont="1" applyFill="1" applyAlignment="1">
      <alignment horizontal="left" wrapText="1"/>
    </xf>
    <xf numFmtId="0" fontId="21" fillId="0" borderId="0" xfId="132" applyFont="1" applyFill="1" applyAlignment="1">
      <alignment wrapText="1"/>
    </xf>
  </cellXfs>
  <cellStyles count="860">
    <cellStyle name="20% - Accent1" xfId="61"/>
    <cellStyle name="20% - Accent1 2" xfId="378"/>
    <cellStyle name="20% - Accent2" xfId="62"/>
    <cellStyle name="20% - Accent2 2" xfId="379"/>
    <cellStyle name="20% - Accent3" xfId="63"/>
    <cellStyle name="20% - Accent3 2" xfId="380"/>
    <cellStyle name="20% - Accent4" xfId="64"/>
    <cellStyle name="20% - Accent4 2" xfId="381"/>
    <cellStyle name="20% - Accent5" xfId="65"/>
    <cellStyle name="20% - Accent5 2" xfId="382"/>
    <cellStyle name="20% - Accent6" xfId="66"/>
    <cellStyle name="20% - Accent6 2" xfId="383"/>
    <cellStyle name="20% - Énfasis1" xfId="1" builtinId="30" customBuiltin="1"/>
    <cellStyle name="20% - Énfasis1 2" xfId="186"/>
    <cellStyle name="20% - Énfasis1 2 2" xfId="665"/>
    <cellStyle name="20% - Énfasis1 3" xfId="284"/>
    <cellStyle name="20% - Énfasis1 4" xfId="465"/>
    <cellStyle name="20% - Énfasis1 5" xfId="666"/>
    <cellStyle name="20% - Énfasis2" xfId="2" builtinId="34" customBuiltin="1"/>
    <cellStyle name="20% - Énfasis2 2" xfId="187"/>
    <cellStyle name="20% - Énfasis2 2 2" xfId="667"/>
    <cellStyle name="20% - Énfasis2 3" xfId="285"/>
    <cellStyle name="20% - Énfasis2 4" xfId="466"/>
    <cellStyle name="20% - Énfasis2 5" xfId="668"/>
    <cellStyle name="20% - Énfasis3" xfId="3" builtinId="38" customBuiltin="1"/>
    <cellStyle name="20% - Énfasis3 2" xfId="171"/>
    <cellStyle name="20% - Énfasis3 2 2" xfId="669"/>
    <cellStyle name="20% - Énfasis3 3" xfId="188"/>
    <cellStyle name="20% - Énfasis3 3 2" xfId="670"/>
    <cellStyle name="20% - Énfasis3 4" xfId="467"/>
    <cellStyle name="20% - Énfasis3 5" xfId="671"/>
    <cellStyle name="20% - Énfasis4" xfId="4" builtinId="42" customBuiltin="1"/>
    <cellStyle name="20% - Énfasis4 2" xfId="189"/>
    <cellStyle name="20% - Énfasis4 2 2" xfId="672"/>
    <cellStyle name="20% - Énfasis4 3" xfId="286"/>
    <cellStyle name="20% - Énfasis4 3 2" xfId="453"/>
    <cellStyle name="20% - Énfasis4 3 2 2" xfId="515"/>
    <cellStyle name="20% - Énfasis4 4" xfId="468"/>
    <cellStyle name="20% - Énfasis4 5" xfId="673"/>
    <cellStyle name="20% - Énfasis5" xfId="5" builtinId="46" customBuiltin="1"/>
    <cellStyle name="20% - Énfasis5 2" xfId="190"/>
    <cellStyle name="20% - Énfasis5 2 2" xfId="674"/>
    <cellStyle name="20% - Énfasis5 3" xfId="287"/>
    <cellStyle name="20% - Énfasis5 4" xfId="469"/>
    <cellStyle name="20% - Énfasis5 5" xfId="675"/>
    <cellStyle name="20% - Énfasis6" xfId="6" builtinId="50" customBuiltin="1"/>
    <cellStyle name="20% - Énfasis6 2" xfId="191"/>
    <cellStyle name="20% - Énfasis6 2 2" xfId="676"/>
    <cellStyle name="20% - Énfasis6 3" xfId="288"/>
    <cellStyle name="20% - Énfasis6 4" xfId="470"/>
    <cellStyle name="20% - Énfasis6 5" xfId="677"/>
    <cellStyle name="40% - Accent1" xfId="67"/>
    <cellStyle name="40% - Accent1 2" xfId="384"/>
    <cellStyle name="40% - Accent2" xfId="68"/>
    <cellStyle name="40% - Accent2 2" xfId="385"/>
    <cellStyle name="40% - Accent3" xfId="69"/>
    <cellStyle name="40% - Accent3 2" xfId="386"/>
    <cellStyle name="40% - Accent4" xfId="70"/>
    <cellStyle name="40% - Accent4 2" xfId="387"/>
    <cellStyle name="40% - Accent5" xfId="71"/>
    <cellStyle name="40% - Accent5 2" xfId="388"/>
    <cellStyle name="40% - Accent6" xfId="72"/>
    <cellStyle name="40% - Accent6 2" xfId="389"/>
    <cellStyle name="40% - Énfasis1" xfId="7" builtinId="31" customBuiltin="1"/>
    <cellStyle name="40% - Énfasis1 2" xfId="192"/>
    <cellStyle name="40% - Énfasis1 2 2" xfId="678"/>
    <cellStyle name="40% - Énfasis1 3" xfId="289"/>
    <cellStyle name="40% - Énfasis1 4" xfId="471"/>
    <cellStyle name="40% - Énfasis1 5" xfId="679"/>
    <cellStyle name="40% - Énfasis2" xfId="8" builtinId="35" customBuiltin="1"/>
    <cellStyle name="40% - Énfasis2 2" xfId="193"/>
    <cellStyle name="40% - Énfasis2 2 2" xfId="680"/>
    <cellStyle name="40% - Énfasis2 3" xfId="290"/>
    <cellStyle name="40% - Énfasis2 4" xfId="472"/>
    <cellStyle name="40% - Énfasis2 5" xfId="681"/>
    <cellStyle name="40% - Énfasis3" xfId="9" builtinId="39" customBuiltin="1"/>
    <cellStyle name="40% - Énfasis3 2" xfId="194"/>
    <cellStyle name="40% - Énfasis3 2 2" xfId="682"/>
    <cellStyle name="40% - Énfasis3 3" xfId="291"/>
    <cellStyle name="40% - Énfasis3 4" xfId="473"/>
    <cellStyle name="40% - Énfasis3 5" xfId="683"/>
    <cellStyle name="40% - Énfasis4" xfId="10" builtinId="43" customBuiltin="1"/>
    <cellStyle name="40% - Énfasis4 2" xfId="195"/>
    <cellStyle name="40% - Énfasis4 2 2" xfId="684"/>
    <cellStyle name="40% - Énfasis4 3" xfId="292"/>
    <cellStyle name="40% - Énfasis4 4" xfId="474"/>
    <cellStyle name="40% - Énfasis4 5" xfId="685"/>
    <cellStyle name="40% - Énfasis5" xfId="11" builtinId="47" customBuiltin="1"/>
    <cellStyle name="40% - Énfasis5 2" xfId="196"/>
    <cellStyle name="40% - Énfasis5 2 2" xfId="686"/>
    <cellStyle name="40% - Énfasis5 3" xfId="293"/>
    <cellStyle name="40% - Énfasis5 4" xfId="475"/>
    <cellStyle name="40% - Énfasis5 5" xfId="687"/>
    <cellStyle name="40% - Énfasis6" xfId="12" builtinId="51" customBuiltin="1"/>
    <cellStyle name="40% - Énfasis6 2" xfId="197"/>
    <cellStyle name="40% - Énfasis6 2 2" xfId="688"/>
    <cellStyle name="40% - Énfasis6 3" xfId="294"/>
    <cellStyle name="40% - Énfasis6 4" xfId="476"/>
    <cellStyle name="40% - Énfasis6 5" xfId="689"/>
    <cellStyle name="60% - Accent1" xfId="73"/>
    <cellStyle name="60% - Accent1 2" xfId="690"/>
    <cellStyle name="60% - Accent2" xfId="74"/>
    <cellStyle name="60% - Accent2 2" xfId="691"/>
    <cellStyle name="60% - Accent3" xfId="75"/>
    <cellStyle name="60% - Accent3 2" xfId="692"/>
    <cellStyle name="60% - Accent4" xfId="76"/>
    <cellStyle name="60% - Accent4 2" xfId="693"/>
    <cellStyle name="60% - Accent5" xfId="77"/>
    <cellStyle name="60% - Accent5 2" xfId="694"/>
    <cellStyle name="60% - Accent6" xfId="78"/>
    <cellStyle name="60% - Accent6 2" xfId="695"/>
    <cellStyle name="60% - Énfasis1" xfId="13" builtinId="32" customBuiltin="1"/>
    <cellStyle name="60% - Énfasis1 2" xfId="198"/>
    <cellStyle name="60% - Énfasis1 2 2" xfId="696"/>
    <cellStyle name="60% - Énfasis1 3" xfId="295"/>
    <cellStyle name="60% - Énfasis1 4" xfId="477"/>
    <cellStyle name="60% - Énfasis1 5" xfId="697"/>
    <cellStyle name="60% - Énfasis2" xfId="14" builtinId="36" customBuiltin="1"/>
    <cellStyle name="60% - Énfasis2 2" xfId="199"/>
    <cellStyle name="60% - Énfasis2 2 2" xfId="698"/>
    <cellStyle name="60% - Énfasis2 3" xfId="296"/>
    <cellStyle name="60% - Énfasis2 4" xfId="478"/>
    <cellStyle name="60% - Énfasis2 5" xfId="699"/>
    <cellStyle name="60% - Énfasis3" xfId="15" builtinId="40" customBuiltin="1"/>
    <cellStyle name="60% - Énfasis3 2" xfId="200"/>
    <cellStyle name="60% - Énfasis3 2 2" xfId="700"/>
    <cellStyle name="60% - Énfasis3 3" xfId="297"/>
    <cellStyle name="60% - Énfasis3 4" xfId="479"/>
    <cellStyle name="60% - Énfasis3 5" xfId="701"/>
    <cellStyle name="60% - Énfasis4" xfId="16" builtinId="44" customBuiltin="1"/>
    <cellStyle name="60% - Énfasis4 2" xfId="201"/>
    <cellStyle name="60% - Énfasis4 2 2" xfId="702"/>
    <cellStyle name="60% - Énfasis4 3" xfId="298"/>
    <cellStyle name="60% - Énfasis4 4" xfId="480"/>
    <cellStyle name="60% - Énfasis4 5" xfId="703"/>
    <cellStyle name="60% - Énfasis5" xfId="17" builtinId="48" customBuiltin="1"/>
    <cellStyle name="60% - Énfasis5 2" xfId="202"/>
    <cellStyle name="60% - Énfasis5 2 2" xfId="704"/>
    <cellStyle name="60% - Énfasis5 3" xfId="299"/>
    <cellStyle name="60% - Énfasis5 4" xfId="481"/>
    <cellStyle name="60% - Énfasis5 5" xfId="705"/>
    <cellStyle name="60% - Énfasis6" xfId="18" builtinId="52" customBuiltin="1"/>
    <cellStyle name="60% - Énfasis6 2" xfId="203"/>
    <cellStyle name="60% - Énfasis6 2 2" xfId="706"/>
    <cellStyle name="60% - Énfasis6 3" xfId="300"/>
    <cellStyle name="60% - Énfasis6 4" xfId="482"/>
    <cellStyle name="60% - Énfasis6 5" xfId="707"/>
    <cellStyle name="Accent1" xfId="79"/>
    <cellStyle name="Accent1 2" xfId="708"/>
    <cellStyle name="Accent2" xfId="80"/>
    <cellStyle name="Accent2 2" xfId="709"/>
    <cellStyle name="Accent3" xfId="81"/>
    <cellStyle name="Accent3 2" xfId="710"/>
    <cellStyle name="Accent4" xfId="82"/>
    <cellStyle name="Accent4 2" xfId="711"/>
    <cellStyle name="Accent5" xfId="83"/>
    <cellStyle name="Accent5 2" xfId="712"/>
    <cellStyle name="Accent6" xfId="84"/>
    <cellStyle name="Accent6 2" xfId="713"/>
    <cellStyle name="Bad" xfId="85"/>
    <cellStyle name="Bad 2" xfId="714"/>
    <cellStyle name="Base 0 dec" xfId="19"/>
    <cellStyle name="Base 1 dec" xfId="20"/>
    <cellStyle name="Base 2 dec" xfId="21"/>
    <cellStyle name="Buena" xfId="22" builtinId="26" customBuiltin="1"/>
    <cellStyle name="Buena 2" xfId="204"/>
    <cellStyle name="Buena 2 2" xfId="715"/>
    <cellStyle name="Buena 3" xfId="301"/>
    <cellStyle name="Buena 4" xfId="483"/>
    <cellStyle name="Buena 5" xfId="716"/>
    <cellStyle name="Calculation" xfId="86"/>
    <cellStyle name="Calculation 2" xfId="390"/>
    <cellStyle name="Cálculo" xfId="23" builtinId="22" customBuiltin="1"/>
    <cellStyle name="Cálculo 2" xfId="172"/>
    <cellStyle name="Cálculo 2 2" xfId="717"/>
    <cellStyle name="Cálculo 3" xfId="205"/>
    <cellStyle name="Cálculo 3 2" xfId="391"/>
    <cellStyle name="Cálculo 4" xfId="484"/>
    <cellStyle name="Cálculo 5" xfId="718"/>
    <cellStyle name="Capitulo" xfId="24"/>
    <cellStyle name="Capitulo 10" xfId="108"/>
    <cellStyle name="Capitulo 11" xfId="109"/>
    <cellStyle name="Capitulo 12" xfId="302"/>
    <cellStyle name="Capitulo 13" xfId="303"/>
    <cellStyle name="Capitulo 13 2" xfId="719"/>
    <cellStyle name="Capitulo 2" xfId="110"/>
    <cellStyle name="Capitulo 3" xfId="111"/>
    <cellStyle name="Capitulo 4" xfId="112"/>
    <cellStyle name="Capitulo 5" xfId="113"/>
    <cellStyle name="Capitulo 6" xfId="114"/>
    <cellStyle name="Capitulo 7" xfId="115"/>
    <cellStyle name="Capitulo 8" xfId="116"/>
    <cellStyle name="Capitulo 9" xfId="117"/>
    <cellStyle name="Celda de comprobación" xfId="25" builtinId="23" customBuiltin="1"/>
    <cellStyle name="Celda de comprobación 2" xfId="206"/>
    <cellStyle name="Celda de comprobación 2 2" xfId="720"/>
    <cellStyle name="Celda de comprobación 3" xfId="304"/>
    <cellStyle name="Celda de comprobación 4" xfId="485"/>
    <cellStyle name="Celda de comprobación 5" xfId="721"/>
    <cellStyle name="Celda vinculada" xfId="26" builtinId="24" customBuiltin="1"/>
    <cellStyle name="Celda vinculada 2" xfId="207"/>
    <cellStyle name="Celda vinculada 2 2" xfId="722"/>
    <cellStyle name="Celda vinculada 3" xfId="305"/>
    <cellStyle name="Celda vinculada 4" xfId="486"/>
    <cellStyle name="Celda vinculada 5" xfId="723"/>
    <cellStyle name="Check Cell" xfId="87"/>
    <cellStyle name="Check Cell 2" xfId="724"/>
    <cellStyle name="Descripciones" xfId="27"/>
    <cellStyle name="Descripciones 2" xfId="306"/>
    <cellStyle name="Descripciones 3" xfId="307"/>
    <cellStyle name="Enc. der" xfId="28"/>
    <cellStyle name="Enc. der 2" xfId="308"/>
    <cellStyle name="Enc. der 3" xfId="309"/>
    <cellStyle name="Enc. izq" xfId="29"/>
    <cellStyle name="Enc. izq 2" xfId="310"/>
    <cellStyle name="Enc. izq 3" xfId="311"/>
    <cellStyle name="Encabezado 4" xfId="30" builtinId="19" customBuiltin="1"/>
    <cellStyle name="Encabezado 4 2" xfId="208"/>
    <cellStyle name="Encabezado 4 2 2" xfId="725"/>
    <cellStyle name="Encabezado 4 3" xfId="312"/>
    <cellStyle name="Encabezado 4 4" xfId="487"/>
    <cellStyle name="Encabezado 4 5" xfId="726"/>
    <cellStyle name="Énfasis1" xfId="31" builtinId="29" customBuiltin="1"/>
    <cellStyle name="Énfasis1 2" xfId="209"/>
    <cellStyle name="Énfasis1 2 2" xfId="727"/>
    <cellStyle name="Énfasis1 3" xfId="313"/>
    <cellStyle name="Énfasis1 4" xfId="488"/>
    <cellStyle name="Énfasis1 5" xfId="728"/>
    <cellStyle name="Énfasis2" xfId="32" builtinId="33" customBuiltin="1"/>
    <cellStyle name="Énfasis2 2" xfId="210"/>
    <cellStyle name="Énfasis2 2 2" xfId="729"/>
    <cellStyle name="Énfasis2 3" xfId="314"/>
    <cellStyle name="Énfasis2 4" xfId="489"/>
    <cellStyle name="Énfasis2 5" xfId="730"/>
    <cellStyle name="Énfasis3" xfId="33" builtinId="37" customBuiltin="1"/>
    <cellStyle name="Énfasis3 2" xfId="211"/>
    <cellStyle name="Énfasis3 2 2" xfId="731"/>
    <cellStyle name="Énfasis3 3" xfId="315"/>
    <cellStyle name="Énfasis3 4" xfId="490"/>
    <cellStyle name="Énfasis3 5" xfId="732"/>
    <cellStyle name="Énfasis4" xfId="34" builtinId="41" customBuiltin="1"/>
    <cellStyle name="Énfasis4 2" xfId="212"/>
    <cellStyle name="Énfasis4 2 2" xfId="733"/>
    <cellStyle name="Énfasis4 3" xfId="316"/>
    <cellStyle name="Énfasis4 4" xfId="491"/>
    <cellStyle name="Énfasis4 5" xfId="734"/>
    <cellStyle name="Énfasis5" xfId="35" builtinId="45" customBuiltin="1"/>
    <cellStyle name="Énfasis5 2" xfId="213"/>
    <cellStyle name="Énfasis5 2 2" xfId="735"/>
    <cellStyle name="Énfasis5 3" xfId="317"/>
    <cellStyle name="Énfasis5 4" xfId="492"/>
    <cellStyle name="Énfasis5 5" xfId="736"/>
    <cellStyle name="Énfasis6" xfId="36" builtinId="49" customBuiltin="1"/>
    <cellStyle name="Énfasis6 2" xfId="214"/>
    <cellStyle name="Énfasis6 2 2" xfId="737"/>
    <cellStyle name="Énfasis6 3" xfId="318"/>
    <cellStyle name="Énfasis6 4" xfId="493"/>
    <cellStyle name="Énfasis6 5" xfId="738"/>
    <cellStyle name="Entrada" xfId="37" builtinId="20" customBuiltin="1"/>
    <cellStyle name="Entrada 2" xfId="173"/>
    <cellStyle name="Entrada 2 2" xfId="739"/>
    <cellStyle name="Entrada 3" xfId="215"/>
    <cellStyle name="Entrada 3 2" xfId="392"/>
    <cellStyle name="Entrada 4" xfId="494"/>
    <cellStyle name="Entrada 5" xfId="740"/>
    <cellStyle name="Etiqueta" xfId="38"/>
    <cellStyle name="Etiqueta 2" xfId="319"/>
    <cellStyle name="Etiqueta 3" xfId="320"/>
    <cellStyle name="Euro" xfId="39"/>
    <cellStyle name="Euro 2" xfId="174"/>
    <cellStyle name="Euro 3" xfId="393"/>
    <cellStyle name="Explanatory Text" xfId="88"/>
    <cellStyle name="Explanatory Text 2" xfId="741"/>
    <cellStyle name="Good" xfId="89"/>
    <cellStyle name="Good 2" xfId="742"/>
    <cellStyle name="Heading 1" xfId="90"/>
    <cellStyle name="Heading 1 2" xfId="743"/>
    <cellStyle name="Heading 2" xfId="91"/>
    <cellStyle name="Heading 2 2" xfId="744"/>
    <cellStyle name="Heading 3" xfId="92"/>
    <cellStyle name="Heading 3 2" xfId="745"/>
    <cellStyle name="Heading 4" xfId="93"/>
    <cellStyle name="Heading 4 2" xfId="746"/>
    <cellStyle name="Hipervínculo 2" xfId="658"/>
    <cellStyle name="Hipervínculo 3" xfId="659"/>
    <cellStyle name="Hipervínculo_Regularizados media sup 2006" xfId="394"/>
    <cellStyle name="Incorrecto" xfId="40" builtinId="27" customBuiltin="1"/>
    <cellStyle name="Incorrecto 2" xfId="216"/>
    <cellStyle name="Incorrecto 2 2" xfId="747"/>
    <cellStyle name="Incorrecto 3" xfId="321"/>
    <cellStyle name="Incorrecto 4" xfId="495"/>
    <cellStyle name="Incorrecto 5" xfId="748"/>
    <cellStyle name="Input" xfId="94"/>
    <cellStyle name="Input 2" xfId="395"/>
    <cellStyle name="Linea Inferior" xfId="41"/>
    <cellStyle name="Linea Inferior 2" xfId="322"/>
    <cellStyle name="Linea Inferior 2 2" xfId="749"/>
    <cellStyle name="Linea Inferior 3" xfId="323"/>
    <cellStyle name="Linea Inferior 3 2" xfId="750"/>
    <cellStyle name="Linea Inferior 4" xfId="751"/>
    <cellStyle name="Linea Superior" xfId="42"/>
    <cellStyle name="Linea Superior 2" xfId="324"/>
    <cellStyle name="Linea Superior 2 2" xfId="396"/>
    <cellStyle name="Linea Superior 3" xfId="325"/>
    <cellStyle name="Linea Superior 3 2" xfId="397"/>
    <cellStyle name="Linea Superior 4" xfId="398"/>
    <cellStyle name="Linea Tipo" xfId="43"/>
    <cellStyle name="Linea Tipo 2" xfId="326"/>
    <cellStyle name="Linea Tipo 3" xfId="327"/>
    <cellStyle name="Linked Cell" xfId="95"/>
    <cellStyle name="Linked Cell 2" xfId="752"/>
    <cellStyle name="Millares 2" xfId="118"/>
    <cellStyle name="Millares 2 2" xfId="399"/>
    <cellStyle name="Millares 3" xfId="217"/>
    <cellStyle name="Millares 3 2" xfId="516"/>
    <cellStyle name="Millares 4" xfId="496"/>
    <cellStyle name="Millares 4 2" xfId="517"/>
    <cellStyle name="Moneda 2" xfId="119"/>
    <cellStyle name="Moneda 2 10" xfId="120"/>
    <cellStyle name="Moneda 2 11" xfId="121"/>
    <cellStyle name="Moneda 2 12" xfId="400"/>
    <cellStyle name="Moneda 2 2" xfId="122"/>
    <cellStyle name="Moneda 2 2 2" xfId="218"/>
    <cellStyle name="Moneda 2 3" xfId="123"/>
    <cellStyle name="Moneda 2 4" xfId="124"/>
    <cellStyle name="Moneda 2 5" xfId="125"/>
    <cellStyle name="Moneda 2 6" xfId="126"/>
    <cellStyle name="Moneda 2 7" xfId="127"/>
    <cellStyle name="Moneda 2 8" xfId="128"/>
    <cellStyle name="Moneda 2 9" xfId="129"/>
    <cellStyle name="Moneda 3" xfId="175"/>
    <cellStyle name="Moneda 3 2" xfId="518"/>
    <cellStyle name="Moneda 4" xfId="219"/>
    <cellStyle name="Moneda 4 2" xfId="519"/>
    <cellStyle name="Neutral" xfId="44" builtinId="28" customBuiltin="1"/>
    <cellStyle name="Neutral 2" xfId="220"/>
    <cellStyle name="Neutral 2 2" xfId="753"/>
    <cellStyle name="Neutral 3" xfId="328"/>
    <cellStyle name="Neutral 4" xfId="497"/>
    <cellStyle name="Neutral 5" xfId="754"/>
    <cellStyle name="Normal" xfId="0" builtinId="0"/>
    <cellStyle name="Normal 10" xfId="221"/>
    <cellStyle name="Normal 10 2" xfId="167"/>
    <cellStyle name="Normal 10 2 2" xfId="222"/>
    <cellStyle name="Normal 10 2 2 2" xfId="223"/>
    <cellStyle name="Normal 10 2 2 2 2" xfId="520"/>
    <cellStyle name="Normal 10 2 2 2 3" xfId="755"/>
    <cellStyle name="Normal 10 2 2 2 4" xfId="756"/>
    <cellStyle name="Normal 10 2 2 3" xfId="521"/>
    <cellStyle name="Normal 10 2 2 4" xfId="757"/>
    <cellStyle name="Normal 10 3" xfId="224"/>
    <cellStyle name="Normal 10 3 2" xfId="401"/>
    <cellStyle name="Normal 10 3 3" xfId="758"/>
    <cellStyle name="Normal 10 4" xfId="329"/>
    <cellStyle name="Normal 10 5" xfId="522"/>
    <cellStyle name="Normal 10 6" xfId="759"/>
    <cellStyle name="Normal 100" xfId="575"/>
    <cellStyle name="Normal 11" xfId="225"/>
    <cellStyle name="Normal 11 2" xfId="170"/>
    <cellStyle name="Normal 11 2 2" xfId="226"/>
    <cellStyle name="Normal 11 2 2 2" xfId="227"/>
    <cellStyle name="Normal 11 2 3" xfId="228"/>
    <cellStyle name="Normal 11 2 3 2" xfId="276"/>
    <cellStyle name="Normal 11 2 3 2 2" xfId="523"/>
    <cellStyle name="Normal 11 2 3 3" xfId="464"/>
    <cellStyle name="Normal 11 2 3 4" xfId="760"/>
    <cellStyle name="Normal 11 2 3 5" xfId="761"/>
    <cellStyle name="Normal 11 2 4" xfId="524"/>
    <cellStyle name="Normal 11 2 5" xfId="762"/>
    <cellStyle name="Normal 11 3" xfId="229"/>
    <cellStyle name="Normal 11 4" xfId="330"/>
    <cellStyle name="Normal 11 4 2" xfId="331"/>
    <cellStyle name="Normal 12" xfId="230"/>
    <cellStyle name="Normal 12 2" xfId="231"/>
    <cellStyle name="Normal 12 2 2" xfId="525"/>
    <cellStyle name="Normal 12 2 3" xfId="763"/>
    <cellStyle name="Normal 12 2 4" xfId="764"/>
    <cellStyle name="Normal 12 3" xfId="402"/>
    <cellStyle name="Normal 12 3 2" xfId="526"/>
    <cellStyle name="Normal 12 4" xfId="403"/>
    <cellStyle name="Normal 12 5" xfId="404"/>
    <cellStyle name="Normal 12 6" xfId="405"/>
    <cellStyle name="Normal 13" xfId="232"/>
    <cellStyle name="Normal 13 2" xfId="233"/>
    <cellStyle name="Normal 13 2 2" xfId="406"/>
    <cellStyle name="Normal 13 2 3" xfId="765"/>
    <cellStyle name="Normal 13 2 4" xfId="766"/>
    <cellStyle name="Normal 13 3" xfId="527"/>
    <cellStyle name="Normal 13 4" xfId="767"/>
    <cellStyle name="Normal 13 5" xfId="768"/>
    <cellStyle name="Normal 14" xfId="234"/>
    <cellStyle name="Normal 14 2" xfId="528"/>
    <cellStyle name="Normal 14 3" xfId="769"/>
    <cellStyle name="Normal 14 4" xfId="770"/>
    <cellStyle name="Normal 15" xfId="235"/>
    <cellStyle name="Normal 15 2" xfId="407"/>
    <cellStyle name="Normal 15 2 2" xfId="529"/>
    <cellStyle name="Normal 15 3" xfId="530"/>
    <cellStyle name="Normal 16" xfId="183"/>
    <cellStyle name="Normal 16 2" xfId="236"/>
    <cellStyle name="Normal 16 2 2" xfId="408"/>
    <cellStyle name="Normal 16 3" xfId="498"/>
    <cellStyle name="Normal 16 3 2" xfId="499"/>
    <cellStyle name="Normal 16 3 2 2" xfId="500"/>
    <cellStyle name="Normal 16 3 2 2 2" xfId="531"/>
    <cellStyle name="Normal 16 3 2 2 3" xfId="576"/>
    <cellStyle name="Normal 16 3 2 3" xfId="532"/>
    <cellStyle name="Normal 16 3 3" xfId="533"/>
    <cellStyle name="Normal 16 4" xfId="534"/>
    <cellStyle name="Normal 17" xfId="181"/>
    <cellStyle name="Normal 17 2" xfId="272"/>
    <cellStyle name="Normal 17 2 2" xfId="278"/>
    <cellStyle name="Normal 17 2 3" xfId="771"/>
    <cellStyle name="Normal 17 3" xfId="501"/>
    <cellStyle name="Normal 18" xfId="277"/>
    <cellStyle name="Normal 18 2" xfId="332"/>
    <cellStyle name="Normal 18 2 2" xfId="409"/>
    <cellStyle name="Normal 18 2 2 2" xfId="410"/>
    <cellStyle name="Normal 18 2 3" xfId="411"/>
    <cellStyle name="Normal 18 3" xfId="412"/>
    <cellStyle name="Normal 18 3 2" xfId="413"/>
    <cellStyle name="Normal 19" xfId="269"/>
    <cellStyle name="Normal 19 2" xfId="280"/>
    <cellStyle name="Normal 19 3" xfId="414"/>
    <cellStyle name="Normal 19 4" xfId="415"/>
    <cellStyle name="Normal 2" xfId="45"/>
    <cellStyle name="Normal 2 10" xfId="130"/>
    <cellStyle name="Normal 2 10 2" xfId="237"/>
    <cellStyle name="Normal 2 10 2 2" xfId="238"/>
    <cellStyle name="Normal 2 10 2 2 2" xfId="333"/>
    <cellStyle name="Normal 2 10 3" xfId="239"/>
    <cellStyle name="Normal 2 11" xfId="131"/>
    <cellStyle name="Normal 2 12" xfId="240"/>
    <cellStyle name="Normal 2 12 2" xfId="772"/>
    <cellStyle name="Normal 2 13" xfId="334"/>
    <cellStyle name="Normal 2 13 2" xfId="335"/>
    <cellStyle name="Normal 2 13 2 2" xfId="535"/>
    <cellStyle name="Normal 2 13 2 3" xfId="773"/>
    <cellStyle name="Normal 2 13 2 4" xfId="774"/>
    <cellStyle name="Normal 2 13 3" xfId="536"/>
    <cellStyle name="Normal 2 13 4" xfId="775"/>
    <cellStyle name="Normal 2 13 5" xfId="776"/>
    <cellStyle name="Normal 2 14" xfId="662"/>
    <cellStyle name="Normal 2 15" xfId="777"/>
    <cellStyle name="Normal 2 2" xfId="96"/>
    <cellStyle name="Normal 2 2 2" xfId="132"/>
    <cellStyle name="Normal 2 2 2 2" xfId="241"/>
    <cellStyle name="Normal 2 2 2 3" xfId="273"/>
    <cellStyle name="Normal 2 2 2 3 2" xfId="279"/>
    <cellStyle name="Normal 2 2 3" xfId="176"/>
    <cellStyle name="Normal 2 2 3 2" xfId="778"/>
    <cellStyle name="Normal 2 2 4" xfId="169"/>
    <cellStyle name="Normal 2 2 4 2" xfId="182"/>
    <cellStyle name="Normal 2 2 4 3" xfId="336"/>
    <cellStyle name="Normal 2 2 4 3 2" xfId="779"/>
    <cellStyle name="Normal 2 2 5" xfId="337"/>
    <cellStyle name="Normal 2 2 6" xfId="338"/>
    <cellStyle name="Normal 2 2_MATRICULA 209 2010 GEM" xfId="177"/>
    <cellStyle name="Normal 2 3" xfId="133"/>
    <cellStyle name="Normal 2 3 2" xfId="416"/>
    <cellStyle name="Normal 2 4" xfId="134"/>
    <cellStyle name="Normal 2 4 2" xfId="417"/>
    <cellStyle name="Normal 2 5" xfId="135"/>
    <cellStyle name="Normal 2 5 2" xfId="418"/>
    <cellStyle name="Normal 2 6" xfId="136"/>
    <cellStyle name="Normal 2 6 2" xfId="419"/>
    <cellStyle name="Normal 2 7" xfId="137"/>
    <cellStyle name="Normal 2 7 2" xfId="420"/>
    <cellStyle name="Normal 2 8" xfId="138"/>
    <cellStyle name="Normal 2 9" xfId="139"/>
    <cellStyle name="Normal 2_2009%20Sec%20Docencia(1)" xfId="97"/>
    <cellStyle name="Normal 2_estadistica_2009(1)" xfId="421"/>
    <cellStyle name="Normal 20" xfId="339"/>
    <cellStyle name="Normal 20 2" xfId="502"/>
    <cellStyle name="Normal 21" xfId="340"/>
    <cellStyle name="Normal 21 2" xfId="503"/>
    <cellStyle name="Normal 21 2 2" xfId="537"/>
    <cellStyle name="Normal 21 2 3" xfId="577"/>
    <cellStyle name="Normal 22" xfId="341"/>
    <cellStyle name="Normal 22 2" xfId="538"/>
    <cellStyle name="Normal 22 3" xfId="780"/>
    <cellStyle name="Normal 22 4" xfId="781"/>
    <cellStyle name="Normal 23" xfId="342"/>
    <cellStyle name="Normal 23 2" xfId="782"/>
    <cellStyle name="Normal 24" xfId="343"/>
    <cellStyle name="Normal 24 2" xfId="344"/>
    <cellStyle name="Normal 24 2 2" xfId="783"/>
    <cellStyle name="Normal 24 3" xfId="539"/>
    <cellStyle name="Normal 24 4" xfId="784"/>
    <cellStyle name="Normal 24 5" xfId="785"/>
    <cellStyle name="Normal 25" xfId="422"/>
    <cellStyle name="Normal 25 2" xfId="423"/>
    <cellStyle name="Normal 25 3" xfId="424"/>
    <cellStyle name="Normal 26" xfId="425"/>
    <cellStyle name="Normal 26 2" xfId="786"/>
    <cellStyle name="Normal 27" xfId="578"/>
    <cellStyle name="Normal 28" xfId="579"/>
    <cellStyle name="Normal 29" xfId="580"/>
    <cellStyle name="Normal 3" xfId="46"/>
    <cellStyle name="Normal 3 2" xfId="60"/>
    <cellStyle name="Normal 3 2 2" xfId="107"/>
    <cellStyle name="Normal 3 2 2 2" xfId="242"/>
    <cellStyle name="Normal 3 2 2 2 2" xfId="243"/>
    <cellStyle name="Normal 3 2 2 2 2 2" xfId="283"/>
    <cellStyle name="Normal 3 2 2 2 3" xfId="426"/>
    <cellStyle name="Normal 3 2 2 2 4" xfId="275"/>
    <cellStyle name="Normal 3 2 2 2 4 2" xfId="540"/>
    <cellStyle name="Normal 3 2 2 3" xfId="185"/>
    <cellStyle name="Normal 3 2 3" xfId="271"/>
    <cellStyle name="Normal 3 2 3 2" xfId="452"/>
    <cellStyle name="Normal 3 2 3 3" xfId="787"/>
    <cellStyle name="Normal 3 3" xfId="178"/>
    <cellStyle name="Normal 3 3 2" xfId="427"/>
    <cellStyle name="Normal 3 3 3" xfId="788"/>
    <cellStyle name="Normal 3 4" xfId="180"/>
    <cellStyle name="Normal 3 4 2" xfId="541"/>
    <cellStyle name="Normal 3 4 3" xfId="789"/>
    <cellStyle name="Normal 3 4 4" xfId="790"/>
    <cellStyle name="Normal 3 5" xfId="660"/>
    <cellStyle name="Normal 3_AGENDA DEP 2009 F" xfId="98"/>
    <cellStyle name="Normal 3_AGENDA DEP 2009 F 2 2 2" xfId="654"/>
    <cellStyle name="Normal 3_AGENDA DEP 2009 F 2 2 3" xfId="655"/>
    <cellStyle name="Normal 30" xfId="581"/>
    <cellStyle name="Normal 31" xfId="582"/>
    <cellStyle name="Normal 32" xfId="583"/>
    <cellStyle name="Normal 33" xfId="584"/>
    <cellStyle name="Normal 34" xfId="585"/>
    <cellStyle name="Normal 35" xfId="586"/>
    <cellStyle name="Normal 36" xfId="587"/>
    <cellStyle name="Normal 37" xfId="588"/>
    <cellStyle name="Normal 38" xfId="589"/>
    <cellStyle name="Normal 39" xfId="590"/>
    <cellStyle name="Normal 4" xfId="99"/>
    <cellStyle name="Normal 4 2" xfId="140"/>
    <cellStyle name="Normal 4 2 2" xfId="244"/>
    <cellStyle name="Normal 4 2 2 2" xfId="345"/>
    <cellStyle name="Normal 4 2 2 2 2" xfId="542"/>
    <cellStyle name="Normal 4 2 2 2 3" xfId="791"/>
    <cellStyle name="Normal 4 2 2 2 4" xfId="792"/>
    <cellStyle name="Normal 4 2 2 3" xfId="543"/>
    <cellStyle name="Normal 4 2 2 4" xfId="793"/>
    <cellStyle name="Normal 4 2 2 5" xfId="794"/>
    <cellStyle name="Normal 4 2 3" xfId="346"/>
    <cellStyle name="Normal 4 2 3 2" xfId="544"/>
    <cellStyle name="Normal 4 2 3 3" xfId="795"/>
    <cellStyle name="Normal 4 2 3 4" xfId="796"/>
    <cellStyle name="Normal 4 2 4" xfId="428"/>
    <cellStyle name="Normal 4 2 5" xfId="797"/>
    <cellStyle name="Normal 4 2 6" xfId="798"/>
    <cellStyle name="Normal 4 3" xfId="141"/>
    <cellStyle name="Normal 4 4" xfId="245"/>
    <cellStyle name="Normal 4 4 2" xfId="504"/>
    <cellStyle name="Normal 4 4 3" xfId="545"/>
    <cellStyle name="Normal 4 5" xfId="246"/>
    <cellStyle name="Normal 40" xfId="591"/>
    <cellStyle name="Normal 41" xfId="592"/>
    <cellStyle name="Normal 42" xfId="593"/>
    <cellStyle name="Normal 43" xfId="594"/>
    <cellStyle name="Normal 44" xfId="595"/>
    <cellStyle name="Normal 45" xfId="596"/>
    <cellStyle name="Normal 46" xfId="597"/>
    <cellStyle name="Normal 47" xfId="598"/>
    <cellStyle name="Normal 48" xfId="599"/>
    <cellStyle name="Normal 49" xfId="600"/>
    <cellStyle name="Normal 5" xfId="106"/>
    <cellStyle name="Normal 5 2" xfId="247"/>
    <cellStyle name="Normal 5 2 2" xfId="347"/>
    <cellStyle name="Normal 5 2 2 2" xfId="546"/>
    <cellStyle name="Normal 5 2 2 3" xfId="799"/>
    <cellStyle name="Normal 5 2 2 4" xfId="800"/>
    <cellStyle name="Normal 5 2 3" xfId="801"/>
    <cellStyle name="Normal 5 2 4" xfId="802"/>
    <cellStyle name="Normal 5 3" xfId="184"/>
    <cellStyle name="Normal 5 3 2" xfId="803"/>
    <cellStyle name="Normal 5 3 3" xfId="804"/>
    <cellStyle name="Normal 5 4" xfId="805"/>
    <cellStyle name="Normal 5 5" xfId="270"/>
    <cellStyle name="Normal 5 5 2" xfId="274"/>
    <cellStyle name="Normal 5 5 2 2" xfId="348"/>
    <cellStyle name="Normal 5 5 2 2 2" xfId="547"/>
    <cellStyle name="Normal 5 5 2 2 3" xfId="806"/>
    <cellStyle name="Normal 5 5 2 2 4" xfId="807"/>
    <cellStyle name="Normal 5 5 2 3" xfId="548"/>
    <cellStyle name="Normal 5 5 2 4" xfId="808"/>
    <cellStyle name="Normal 5 5 2 5" xfId="809"/>
    <cellStyle name="Normal 5 5 3" xfId="281"/>
    <cellStyle name="Normal 5 5 3 2" xfId="549"/>
    <cellStyle name="Normal 5 5 3 3" xfId="810"/>
    <cellStyle name="Normal 5 5 3 4" xfId="811"/>
    <cellStyle name="Normal 5 5 4" xfId="550"/>
    <cellStyle name="Normal 5 5 5" xfId="282"/>
    <cellStyle name="Normal 5 5 5 2" xfId="551"/>
    <cellStyle name="Normal 5 5 5 3" xfId="601"/>
    <cellStyle name="Normal 5 5 5 3 2" xfId="657"/>
    <cellStyle name="Normal 5 5 5 4" xfId="664"/>
    <cellStyle name="Normal 5 5 6" xfId="602"/>
    <cellStyle name="Normal 5 5 6 2" xfId="656"/>
    <cellStyle name="Normal 5 5 7" xfId="663"/>
    <cellStyle name="Normal 5 6" xfId="812"/>
    <cellStyle name="Normal 50" xfId="603"/>
    <cellStyle name="Normal 51" xfId="604"/>
    <cellStyle name="Normal 52" xfId="605"/>
    <cellStyle name="Normal 53" xfId="606"/>
    <cellStyle name="Normal 54" xfId="607"/>
    <cellStyle name="Normal 55" xfId="608"/>
    <cellStyle name="Normal 56" xfId="609"/>
    <cellStyle name="Normal 57" xfId="610"/>
    <cellStyle name="Normal 58" xfId="611"/>
    <cellStyle name="Normal 59" xfId="612"/>
    <cellStyle name="Normal 6" xfId="105"/>
    <cellStyle name="Normal 6 2" xfId="429"/>
    <cellStyle name="Normal 60" xfId="613"/>
    <cellStyle name="Normal 61" xfId="614"/>
    <cellStyle name="Normal 62" xfId="615"/>
    <cellStyle name="Normal 63" xfId="616"/>
    <cellStyle name="Normal 64" xfId="617"/>
    <cellStyle name="Normal 65" xfId="618"/>
    <cellStyle name="Normal 66" xfId="619"/>
    <cellStyle name="Normal 67" xfId="620"/>
    <cellStyle name="Normal 68" xfId="621"/>
    <cellStyle name="Normal 69" xfId="622"/>
    <cellStyle name="Normal 7" xfId="142"/>
    <cellStyle name="Normal 7 2" xfId="143"/>
    <cellStyle name="Normal 7 2 2" xfId="248"/>
    <cellStyle name="Normal 7 2 2 2" xfId="349"/>
    <cellStyle name="Normal 7 2 2 2 2" xfId="552"/>
    <cellStyle name="Normal 7 2 2 2 3" xfId="813"/>
    <cellStyle name="Normal 7 2 2 2 4" xfId="814"/>
    <cellStyle name="Normal 7 2 2 3" xfId="553"/>
    <cellStyle name="Normal 7 2 2 4" xfId="815"/>
    <cellStyle name="Normal 7 2 2 5" xfId="816"/>
    <cellStyle name="Normal 7 2 3" xfId="350"/>
    <cellStyle name="Normal 7 2 3 2" xfId="554"/>
    <cellStyle name="Normal 7 2 3 3" xfId="817"/>
    <cellStyle name="Normal 7 2 3 4" xfId="818"/>
    <cellStyle name="Normal 7 2 4" xfId="555"/>
    <cellStyle name="Normal 7 2 5" xfId="819"/>
    <cellStyle name="Normal 7 2 6" xfId="820"/>
    <cellStyle name="Normal 7 3" xfId="249"/>
    <cellStyle name="Normal 7 3 2" xfId="250"/>
    <cellStyle name="Normal 7 3 2 2" xfId="556"/>
    <cellStyle name="Normal 7 3 2 3" xfId="821"/>
    <cellStyle name="Normal 7 3 2 4" xfId="822"/>
    <cellStyle name="Normal 7 3 3" xfId="251"/>
    <cellStyle name="Normal 7 3 3 2" xfId="252"/>
    <cellStyle name="Normal 7 3 3 2 2" xfId="430"/>
    <cellStyle name="Normal 7 3 3 2 2 2" xfId="431"/>
    <cellStyle name="Normal 7 3 3 2 2 2 2" xfId="432"/>
    <cellStyle name="Normal 7 3 3 2 3" xfId="433"/>
    <cellStyle name="Normal 7 3 3 2 3 2" xfId="434"/>
    <cellStyle name="Normal 7 3 3 2 3 2 2" xfId="435"/>
    <cellStyle name="Normal 7 3 3 2 4" xfId="436"/>
    <cellStyle name="Normal 7 3 3 3" xfId="437"/>
    <cellStyle name="Normal 7 3 3 4" xfId="823"/>
    <cellStyle name="Normal 7 3 3 5" xfId="824"/>
    <cellStyle name="Normal 7 3 4" xfId="557"/>
    <cellStyle name="Normal 7 3 5" xfId="825"/>
    <cellStyle name="Normal 7 3 6" xfId="826"/>
    <cellStyle name="Normal 7_ANEXO_1ER_INFORME_2009-2013(1)" xfId="144"/>
    <cellStyle name="Normal 70" xfId="623"/>
    <cellStyle name="Normal 71" xfId="624"/>
    <cellStyle name="Normal 72" xfId="625"/>
    <cellStyle name="Normal 73" xfId="626"/>
    <cellStyle name="Normal 74" xfId="627"/>
    <cellStyle name="Normal 75" xfId="628"/>
    <cellStyle name="Normal 76" xfId="629"/>
    <cellStyle name="Normal 77" xfId="630"/>
    <cellStyle name="Normal 78" xfId="631"/>
    <cellStyle name="Normal 79" xfId="632"/>
    <cellStyle name="Normal 8" xfId="145"/>
    <cellStyle name="Normal 8 2" xfId="253"/>
    <cellStyle name="Normal 8 2 2" xfId="438"/>
    <cellStyle name="Normal 8 2 2 2" xfId="439"/>
    <cellStyle name="Normal 8 2 2 2 2" xfId="454"/>
    <cellStyle name="Normal 8 2 2 2 2 2" xfId="558"/>
    <cellStyle name="Normal 8 2 2 2 3" xfId="559"/>
    <cellStyle name="Normal 8 2 2 3" xfId="455"/>
    <cellStyle name="Normal 8 2 2 3 2" xfId="560"/>
    <cellStyle name="Normal 8 2 2 4" xfId="561"/>
    <cellStyle name="Normal 8 2 3" xfId="440"/>
    <cellStyle name="Normal 8 2 3 2" xfId="456"/>
    <cellStyle name="Normal 8 2 3 2 2" xfId="457"/>
    <cellStyle name="Normal 8 2 3 2 2 2" xfId="562"/>
    <cellStyle name="Normal 8 2 3 2 3" xfId="563"/>
    <cellStyle name="Normal 8 2 3 3" xfId="458"/>
    <cellStyle name="Normal 8 2 3 3 2" xfId="564"/>
    <cellStyle name="Normal 8 2 3 4" xfId="565"/>
    <cellStyle name="Normal 8 2 4" xfId="459"/>
    <cellStyle name="Normal 8 2 4 2" xfId="460"/>
    <cellStyle name="Normal 8 2 4 2 2" xfId="566"/>
    <cellStyle name="Normal 8 2 4 3" xfId="567"/>
    <cellStyle name="Normal 8 2 5" xfId="461"/>
    <cellStyle name="Normal 8 2 5 2" xfId="568"/>
    <cellStyle name="Normal 8 2 6" xfId="569"/>
    <cellStyle name="Normal 8 3" xfId="254"/>
    <cellStyle name="Normal 8 3 2" xfId="462"/>
    <cellStyle name="Normal 8 3 2 2" xfId="570"/>
    <cellStyle name="Normal 8 3 3" xfId="571"/>
    <cellStyle name="Normal 8 3 4" xfId="827"/>
    <cellStyle name="Normal 8 4" xfId="463"/>
    <cellStyle name="Normal 8 4 2" xfId="572"/>
    <cellStyle name="Normal 80" xfId="633"/>
    <cellStyle name="Normal 81" xfId="634"/>
    <cellStyle name="Normal 82" xfId="635"/>
    <cellStyle name="Normal 83" xfId="636"/>
    <cellStyle name="Normal 84" xfId="637"/>
    <cellStyle name="Normal 85" xfId="638"/>
    <cellStyle name="Normal 86" xfId="639"/>
    <cellStyle name="Normal 87" xfId="640"/>
    <cellStyle name="Normal 88" xfId="641"/>
    <cellStyle name="Normal 89" xfId="642"/>
    <cellStyle name="Normal 9" xfId="179"/>
    <cellStyle name="Normal 9 2" xfId="166"/>
    <cellStyle name="Normal 9 2 2" xfId="505"/>
    <cellStyle name="Normal 9 3" xfId="168"/>
    <cellStyle name="Normal 9 3 2" xfId="268"/>
    <cellStyle name="Normal 9 4" xfId="828"/>
    <cellStyle name="Normal 90" xfId="643"/>
    <cellStyle name="Normal 91" xfId="644"/>
    <cellStyle name="Normal 92" xfId="645"/>
    <cellStyle name="Normal 93" xfId="646"/>
    <cellStyle name="Normal 94" xfId="647"/>
    <cellStyle name="Normal 95" xfId="648"/>
    <cellStyle name="Normal 96" xfId="649"/>
    <cellStyle name="Normal 97" xfId="650"/>
    <cellStyle name="Normal 98" xfId="651"/>
    <cellStyle name="Normal 99" xfId="652"/>
    <cellStyle name="Normal_nue 14.1 planes (2)" xfId="441"/>
    <cellStyle name="Normal_nue 14.1 planes (2)_PNP 2008 permanencia 060309" xfId="442"/>
    <cellStyle name="Notas" xfId="47" builtinId="10" customBuiltin="1"/>
    <cellStyle name="Notas 10" xfId="146"/>
    <cellStyle name="Notas 11" xfId="147"/>
    <cellStyle name="Notas 12" xfId="255"/>
    <cellStyle name="Notas 12 2" xfId="829"/>
    <cellStyle name="Notas 13" xfId="351"/>
    <cellStyle name="Notas 14" xfId="506"/>
    <cellStyle name="Notas 15" xfId="653"/>
    <cellStyle name="Notas 2" xfId="148"/>
    <cellStyle name="Notas 2 2" xfId="443"/>
    <cellStyle name="Notas 3" xfId="149"/>
    <cellStyle name="Notas 3 2" xfId="444"/>
    <cellStyle name="Notas 4" xfId="150"/>
    <cellStyle name="Notas 4 2" xfId="445"/>
    <cellStyle name="Notas 5" xfId="151"/>
    <cellStyle name="Notas 5 2" xfId="446"/>
    <cellStyle name="Notas 6" xfId="152"/>
    <cellStyle name="Notas 6 2" xfId="447"/>
    <cellStyle name="Notas 7" xfId="153"/>
    <cellStyle name="Notas 7 2" xfId="448"/>
    <cellStyle name="Notas 8" xfId="154"/>
    <cellStyle name="Notas 9" xfId="155"/>
    <cellStyle name="Note" xfId="100"/>
    <cellStyle name="Note 10" xfId="156"/>
    <cellStyle name="Note 11" xfId="157"/>
    <cellStyle name="Note 12" xfId="352"/>
    <cellStyle name="Note 2" xfId="158"/>
    <cellStyle name="Note 3" xfId="159"/>
    <cellStyle name="Note 4" xfId="160"/>
    <cellStyle name="Note 5" xfId="161"/>
    <cellStyle name="Note 6" xfId="162"/>
    <cellStyle name="Note 7" xfId="163"/>
    <cellStyle name="Note 8" xfId="164"/>
    <cellStyle name="Note 9" xfId="165"/>
    <cellStyle name="Num. cuadro" xfId="48"/>
    <cellStyle name="Num. cuadro 2" xfId="353"/>
    <cellStyle name="Num. cuadro 3" xfId="354"/>
    <cellStyle name="Output" xfId="101"/>
    <cellStyle name="Output 2" xfId="449"/>
    <cellStyle name="Pie" xfId="49"/>
    <cellStyle name="Pie 2" xfId="355"/>
    <cellStyle name="Pie 3" xfId="356"/>
    <cellStyle name="Porcentual 2" xfId="102"/>
    <cellStyle name="Porcentual 2 2" xfId="256"/>
    <cellStyle name="Porcentual 3" xfId="257"/>
    <cellStyle name="Porcentual 3 2" xfId="573"/>
    <cellStyle name="Porcentual 3 3" xfId="830"/>
    <cellStyle name="Porcentual 3 4" xfId="831"/>
    <cellStyle name="Porcentual 4" xfId="258"/>
    <cellStyle name="Porcentual 4 2" xfId="574"/>
    <cellStyle name="Porcentual 4 3" xfId="832"/>
    <cellStyle name="Porcentual 4 4" xfId="833"/>
    <cellStyle name="Salida" xfId="50" builtinId="21" customBuiltin="1"/>
    <cellStyle name="Salida 2" xfId="259"/>
    <cellStyle name="Salida 2 2" xfId="450"/>
    <cellStyle name="Salida 3" xfId="357"/>
    <cellStyle name="Salida 3 2" xfId="451"/>
    <cellStyle name="Salida 4" xfId="507"/>
    <cellStyle name="Salida 5" xfId="834"/>
    <cellStyle name="TableStyleLight1" xfId="260"/>
    <cellStyle name="Texto de advertencia" xfId="51" builtinId="11" customBuiltin="1"/>
    <cellStyle name="Texto de advertencia 2" xfId="261"/>
    <cellStyle name="Texto de advertencia 2 2" xfId="835"/>
    <cellStyle name="Texto de advertencia 3" xfId="358"/>
    <cellStyle name="Texto de advertencia 4" xfId="508"/>
    <cellStyle name="Texto de advertencia 5" xfId="836"/>
    <cellStyle name="Texto explicativo" xfId="52" builtinId="53" customBuiltin="1"/>
    <cellStyle name="Texto explicativo 2" xfId="262"/>
    <cellStyle name="Texto explicativo 2 2" xfId="837"/>
    <cellStyle name="Texto explicativo 3" xfId="359"/>
    <cellStyle name="Texto explicativo 4" xfId="509"/>
    <cellStyle name="Texto explicativo 5" xfId="838"/>
    <cellStyle name="Title" xfId="103"/>
    <cellStyle name="Title 2" xfId="839"/>
    <cellStyle name="Titulo" xfId="53"/>
    <cellStyle name="Título" xfId="54" builtinId="15" customBuiltin="1"/>
    <cellStyle name="Título 1" xfId="55" builtinId="16" customBuiltin="1"/>
    <cellStyle name="Título 1 2" xfId="263"/>
    <cellStyle name="Título 1 2 2" xfId="840"/>
    <cellStyle name="Título 1 3" xfId="360"/>
    <cellStyle name="Título 1 4" xfId="510"/>
    <cellStyle name="Título 1 5" xfId="841"/>
    <cellStyle name="Titulo 10" xfId="361"/>
    <cellStyle name="Título 10" xfId="842"/>
    <cellStyle name="Titulo 11" xfId="362"/>
    <cellStyle name="Título 11" xfId="843"/>
    <cellStyle name="Titulo 12" xfId="363"/>
    <cellStyle name="Título 12" xfId="844"/>
    <cellStyle name="Titulo 13" xfId="364"/>
    <cellStyle name="Título 13" xfId="845"/>
    <cellStyle name="Titulo 14" xfId="846"/>
    <cellStyle name="Titulo 15" xfId="847"/>
    <cellStyle name="Titulo 16" xfId="848"/>
    <cellStyle name="Titulo 17" xfId="849"/>
    <cellStyle name="Titulo 18" xfId="850"/>
    <cellStyle name="Titulo 2" xfId="365"/>
    <cellStyle name="Título 2" xfId="56" builtinId="17" customBuiltin="1"/>
    <cellStyle name="Título 2 2" xfId="264"/>
    <cellStyle name="Título 2 2 2" xfId="851"/>
    <cellStyle name="Título 2 3" xfId="366"/>
    <cellStyle name="Título 2 4" xfId="511"/>
    <cellStyle name="Título 2 5" xfId="852"/>
    <cellStyle name="Titulo 3" xfId="367"/>
    <cellStyle name="Título 3" xfId="57" builtinId="18" customBuiltin="1"/>
    <cellStyle name="Título 3 2" xfId="265"/>
    <cellStyle name="Título 3 2 2" xfId="853"/>
    <cellStyle name="Título 3 3" xfId="368"/>
    <cellStyle name="Título 3 4" xfId="512"/>
    <cellStyle name="Título 3 5" xfId="854"/>
    <cellStyle name="Titulo 4" xfId="369"/>
    <cellStyle name="Título 4" xfId="266"/>
    <cellStyle name="Título 4 2" xfId="855"/>
    <cellStyle name="Titulo 5" xfId="370"/>
    <cellStyle name="Título 5" xfId="371"/>
    <cellStyle name="Titulo 6" xfId="372"/>
    <cellStyle name="Título 6" xfId="373"/>
    <cellStyle name="Titulo 7" xfId="374"/>
    <cellStyle name="Título 7" xfId="513"/>
    <cellStyle name="Titulo 8" xfId="375"/>
    <cellStyle name="Título 8" xfId="661"/>
    <cellStyle name="Titulo 9" xfId="376"/>
    <cellStyle name="Título 9" xfId="856"/>
    <cellStyle name="Titulo_2 doc pla cuadros 3° Informe" xfId="58"/>
    <cellStyle name="Total" xfId="59" builtinId="25" customBuiltin="1"/>
    <cellStyle name="Total 2" xfId="267"/>
    <cellStyle name="Total 2 2" xfId="857"/>
    <cellStyle name="Total 3" xfId="377"/>
    <cellStyle name="Total 4" xfId="514"/>
    <cellStyle name="Total 5" xfId="858"/>
    <cellStyle name="Warning Text" xfId="104"/>
    <cellStyle name="Warning Text 2" xfId="85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  <mruColors>
      <color rgb="FFD9C692"/>
      <color rgb="FFB06010"/>
      <color rgb="FF7C3520"/>
      <color rgb="FFE3D8BF"/>
      <color rgb="FFFF00FF"/>
      <color rgb="FFFFFFCC"/>
      <color rgb="FF99FF33"/>
      <color rgb="FFC58D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Porcentaje de matrícula en programas de licenciatura acreditados</a:t>
            </a:r>
          </a:p>
        </c:rich>
      </c:tx>
      <c:layout>
        <c:manualLayout>
          <c:xMode val="edge"/>
          <c:yMode val="edge"/>
          <c:x val="0.12984516470324931"/>
          <c:y val="5.9171597633136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731359638747"/>
          <c:y val="0.31952662721899133"/>
          <c:w val="0.80364279265641192"/>
          <c:h val="0.443786982248520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 PE acreditado f'!$L$203</c:f>
              <c:strCache>
                <c:ptCount val="1"/>
                <c:pt idx="0">
                  <c:v>Matrícula</c:v>
                </c:pt>
              </c:strCache>
            </c:strRef>
          </c:tx>
          <c:spPr>
            <a:solidFill>
              <a:srgbClr val="B0601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06010"/>
              </a:solidFill>
              <a:ln w="25400">
                <a:noFill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 PE acreditado f'!$L$209:$L$214</c:f>
              <c:numCache>
                <c:formatCode>Estándar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'4 PE acreditado f'!$M$209:$M$214</c:f>
              <c:numCache>
                <c:formatCode>0.0</c:formatCode>
                <c:ptCount val="6"/>
                <c:pt idx="0">
                  <c:v>42.13</c:v>
                </c:pt>
                <c:pt idx="1">
                  <c:v>50.71</c:v>
                </c:pt>
                <c:pt idx="2">
                  <c:v>55.209594014743089</c:v>
                </c:pt>
                <c:pt idx="3">
                  <c:v>59.489852618209724</c:v>
                </c:pt>
                <c:pt idx="4">
                  <c:v>67.789876027862292</c:v>
                </c:pt>
                <c:pt idx="5">
                  <c:v>70.896169597687305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976640"/>
        <c:axId val="75518336"/>
      </c:barChart>
      <c:catAx>
        <c:axId val="74976640"/>
        <c:scaling>
          <c:orientation val="minMax"/>
        </c:scaling>
        <c:delete val="0"/>
        <c:axPos val="l"/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551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18336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49766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635072"/>
        <c:axId val="213638144"/>
      </c:barChart>
      <c:catAx>
        <c:axId val="21363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36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38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363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'1.11 acervo electronico'!#REF!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'1.11 acervo electronico'!#REF!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504768"/>
        <c:axId val="215516288"/>
      </c:barChart>
      <c:catAx>
        <c:axId val="21550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51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162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50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543808"/>
        <c:axId val="215546880"/>
      </c:barChart>
      <c:catAx>
        <c:axId val="21554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5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468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54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'1.11 acervo electronico'!#REF!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'1.11 acervo electronico'!#REF!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584448"/>
        <c:axId val="226604160"/>
      </c:barChart>
      <c:catAx>
        <c:axId val="22658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660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04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2658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660544"/>
        <c:axId val="247663616"/>
      </c:barChart>
      <c:catAx>
        <c:axId val="2476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476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636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4766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Porcentaje de programas de licenciatura acreditados</a:t>
            </a:r>
          </a:p>
        </c:rich>
      </c:tx>
      <c:layout>
        <c:manualLayout>
          <c:xMode val="edge"/>
          <c:yMode val="edge"/>
          <c:x val="0.14366749524930444"/>
          <c:y val="5.9800664451837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0598574291324"/>
          <c:y val="0.27242569109757192"/>
          <c:w val="0.79050070852349064"/>
          <c:h val="0.485050620734669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 PE acreditado f'!$L$190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rgbClr val="B0601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 PE acreditado f'!$L$196:$L$201</c:f>
              <c:numCache>
                <c:formatCode>Estándar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'4 PE acreditado f'!$M$196:$M$201</c:f>
              <c:numCache>
                <c:formatCode>0.0</c:formatCode>
                <c:ptCount val="6"/>
                <c:pt idx="0">
                  <c:v>34.71</c:v>
                </c:pt>
                <c:pt idx="1">
                  <c:v>40.5</c:v>
                </c:pt>
                <c:pt idx="2">
                  <c:v>43.442622950819668</c:v>
                </c:pt>
                <c:pt idx="3">
                  <c:v>49.180327868852459</c:v>
                </c:pt>
                <c:pt idx="4">
                  <c:v>58.196721311475407</c:v>
                </c:pt>
                <c:pt idx="5">
                  <c:v>63.114754098360656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843904"/>
        <c:axId val="168093568"/>
      </c:barChart>
      <c:catAx>
        <c:axId val="100843904"/>
        <c:scaling>
          <c:orientation val="minMax"/>
        </c:scaling>
        <c:delete val="0"/>
        <c:axPos val="l"/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80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093568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084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565" r="0.750000000000015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Volúmenes 2012</a:t>
            </a:r>
          </a:p>
        </c:rich>
      </c:tx>
      <c:layout>
        <c:manualLayout>
          <c:xMode val="edge"/>
          <c:yMode val="edge"/>
          <c:x val="0.375850875783445"/>
          <c:y val="2.640264026402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80951479958013"/>
          <c:y val="0.23826130644560894"/>
          <c:w val="0.39641785589183326"/>
          <c:h val="0.67639614355136313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4.6543463381245709E-2"/>
                  <c:y val="3.9603960396039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'51 Bib'!$I$78:$I$83</c:f>
              <c:strCache>
                <c:ptCount val="6"/>
                <c:pt idx="0">
                  <c:v>PEP</c:v>
                </c:pt>
                <c:pt idx="1">
                  <c:v>Facultad</c:v>
                </c:pt>
                <c:pt idx="2">
                  <c:v>CU y UAP</c:v>
                </c:pt>
                <c:pt idx="3">
                  <c:v>Instituto y centro de investigación</c:v>
                </c:pt>
                <c:pt idx="4">
                  <c:v>Biblioteca Central</c:v>
                </c:pt>
                <c:pt idx="5">
                  <c:v>Otros</c:v>
                </c:pt>
              </c:strCache>
            </c:strRef>
          </c:cat>
          <c:val>
            <c:numRef>
              <c:f>'51 Bib'!$J$78:$J$83</c:f>
              <c:numCache>
                <c:formatCode>#\ ##0</c:formatCode>
                <c:ptCount val="6"/>
                <c:pt idx="0">
                  <c:v>143173</c:v>
                </c:pt>
                <c:pt idx="1">
                  <c:v>441884</c:v>
                </c:pt>
                <c:pt idx="2">
                  <c:v>219651</c:v>
                </c:pt>
                <c:pt idx="3">
                  <c:v>49460</c:v>
                </c:pt>
                <c:pt idx="4">
                  <c:v>70797</c:v>
                </c:pt>
                <c:pt idx="5">
                  <c:v>26673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Volúmenes 2013</a:t>
            </a:r>
          </a:p>
        </c:rich>
      </c:tx>
      <c:layout>
        <c:manualLayout>
          <c:xMode val="edge"/>
          <c:yMode val="edge"/>
          <c:x val="0.375850875783446"/>
          <c:y val="2.640264026402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80951479958057"/>
          <c:y val="0.23826130644560894"/>
          <c:w val="0.39641785589183387"/>
          <c:h val="0.67639614355136313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4.6543463381245709E-2"/>
                  <c:y val="3.9603960396039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'51 Bib'!$I$78:$I$83</c:f>
              <c:strCache>
                <c:ptCount val="6"/>
                <c:pt idx="0">
                  <c:v>PEP</c:v>
                </c:pt>
                <c:pt idx="1">
                  <c:v>Facultad</c:v>
                </c:pt>
                <c:pt idx="2">
                  <c:v>CU y UAP</c:v>
                </c:pt>
                <c:pt idx="3">
                  <c:v>Instituto y centro de investigación</c:v>
                </c:pt>
                <c:pt idx="4">
                  <c:v>Biblioteca Central</c:v>
                </c:pt>
                <c:pt idx="5">
                  <c:v>Otros</c:v>
                </c:pt>
              </c:strCache>
            </c:strRef>
          </c:cat>
          <c:val>
            <c:numRef>
              <c:f>'51 Bib'!$J$78:$J$83</c:f>
              <c:numCache>
                <c:formatCode>#\ ##0</c:formatCode>
                <c:ptCount val="6"/>
                <c:pt idx="0">
                  <c:v>143173</c:v>
                </c:pt>
                <c:pt idx="1">
                  <c:v>441884</c:v>
                </c:pt>
                <c:pt idx="2">
                  <c:v>219651</c:v>
                </c:pt>
                <c:pt idx="3">
                  <c:v>49460</c:v>
                </c:pt>
                <c:pt idx="4">
                  <c:v>70797</c:v>
                </c:pt>
                <c:pt idx="5">
                  <c:v>26673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'1.11 acervo electronico'!#REF!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'1.11 acervo electronico'!#REF!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034560"/>
        <c:axId val="200054272"/>
      </c:barChart>
      <c:catAx>
        <c:axId val="20003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05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542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03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077696"/>
        <c:axId val="200080768"/>
      </c:barChart>
      <c:catAx>
        <c:axId val="200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0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8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07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437824"/>
        <c:axId val="211449344"/>
      </c:barChart>
      <c:catAx>
        <c:axId val="2114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4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49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43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'1.11 acervo electronico'!#REF!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'1.11 acervo electronico'!#REF!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472768"/>
        <c:axId val="211475840"/>
      </c:barChart>
      <c:catAx>
        <c:axId val="21147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4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7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47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1.5.1
Bases de datos (2004-2008)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A7AB7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Estándar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482496"/>
        <c:axId val="213611648"/>
      </c:barChart>
      <c:catAx>
        <c:axId val="21148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Estándar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361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116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48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2533650</xdr:colOff>
      <xdr:row>143</xdr:row>
      <xdr:rowOff>57150</xdr:rowOff>
    </xdr:from>
    <xdr:ext cx="76200" cy="22882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48175" y="22707600"/>
          <a:ext cx="76200" cy="228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2533650</xdr:colOff>
      <xdr:row>171</xdr:row>
      <xdr:rowOff>57150</xdr:rowOff>
    </xdr:from>
    <xdr:ext cx="76200" cy="232708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48175" y="26974800"/>
          <a:ext cx="76200" cy="232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213</xdr:row>
      <xdr:rowOff>57150</xdr:rowOff>
    </xdr:from>
    <xdr:to>
      <xdr:col>3</xdr:col>
      <xdr:colOff>333375</xdr:colOff>
      <xdr:row>234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189</xdr:row>
      <xdr:rowOff>142875</xdr:rowOff>
    </xdr:from>
    <xdr:to>
      <xdr:col>3</xdr:col>
      <xdr:colOff>476250</xdr:colOff>
      <xdr:row>208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209</xdr:row>
      <xdr:rowOff>123825</xdr:rowOff>
    </xdr:from>
    <xdr:to>
      <xdr:col>5</xdr:col>
      <xdr:colOff>38100</xdr:colOff>
      <xdr:row>212</xdr:row>
      <xdr:rowOff>9525</xdr:rowOff>
    </xdr:to>
    <xdr:grpSp>
      <xdr:nvGrpSpPr>
        <xdr:cNvPr id="2" name="Group 108"/>
        <xdr:cNvGrpSpPr>
          <a:grpSpLocks noChangeAspect="1"/>
        </xdr:cNvGrpSpPr>
      </xdr:nvGrpSpPr>
      <xdr:grpSpPr bwMode="auto">
        <a:xfrm>
          <a:off x="647700" y="35232975"/>
          <a:ext cx="3876675" cy="361950"/>
          <a:chOff x="0" y="-74"/>
          <a:chExt cx="5952" cy="913"/>
        </a:xfrm>
      </xdr:grpSpPr>
      <xdr:sp macro="" textlink="">
        <xdr:nvSpPr>
          <xdr:cNvPr id="3" name="AutoShape 133"/>
          <xdr:cNvSpPr>
            <a:spLocks noChangeAspect="1" noChangeArrowheads="1"/>
          </xdr:cNvSpPr>
        </xdr:nvSpPr>
        <xdr:spPr bwMode="auto">
          <a:xfrm>
            <a:off x="0" y="0"/>
            <a:ext cx="5952" cy="8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132"/>
          <xdr:cNvSpPr>
            <a:spLocks noChangeArrowheads="1"/>
          </xdr:cNvSpPr>
        </xdr:nvSpPr>
        <xdr:spPr bwMode="auto">
          <a:xfrm>
            <a:off x="0" y="0"/>
            <a:ext cx="0" cy="4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grpSp>
        <xdr:nvGrpSpPr>
          <xdr:cNvPr id="5" name="Group 109"/>
          <xdr:cNvGrpSpPr>
            <a:grpSpLocks/>
          </xdr:cNvGrpSpPr>
        </xdr:nvGrpSpPr>
        <xdr:grpSpPr bwMode="auto">
          <a:xfrm>
            <a:off x="15" y="-74"/>
            <a:ext cx="5816" cy="863"/>
            <a:chOff x="15" y="-74"/>
            <a:chExt cx="5816" cy="863"/>
          </a:xfrm>
        </xdr:grpSpPr>
        <xdr:sp macro="" textlink="">
          <xdr:nvSpPr>
            <xdr:cNvPr id="6" name="Line 131"/>
            <xdr:cNvSpPr>
              <a:spLocks noChangeShapeType="1"/>
            </xdr:cNvSpPr>
          </xdr:nvSpPr>
          <xdr:spPr bwMode="auto">
            <a:xfrm>
              <a:off x="2412" y="306"/>
              <a:ext cx="2813" cy="1"/>
            </a:xfrm>
            <a:prstGeom prst="line">
              <a:avLst/>
            </a:prstGeom>
            <a:noFill/>
            <a:ln w="1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" name="Rectangle 130"/>
            <xdr:cNvSpPr>
              <a:spLocks noChangeArrowheads="1"/>
            </xdr:cNvSpPr>
          </xdr:nvSpPr>
          <xdr:spPr bwMode="auto">
            <a:xfrm>
              <a:off x="5513" y="197"/>
              <a:ext cx="318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8" name="Rectangle 129"/>
            <xdr:cNvSpPr>
              <a:spLocks noChangeArrowheads="1"/>
            </xdr:cNvSpPr>
          </xdr:nvSpPr>
          <xdr:spPr bwMode="auto">
            <a:xfrm>
              <a:off x="4513" y="345"/>
              <a:ext cx="697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examen</a:t>
              </a:r>
            </a:p>
          </xdr:txBody>
        </xdr:sp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3620" y="345"/>
              <a:ext cx="848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realizaron</a:t>
              </a:r>
            </a:p>
          </xdr:txBody>
        </xdr:sp>
        <xdr:sp macro="" textlink="">
          <xdr:nvSpPr>
            <xdr:cNvPr id="10" name="Rectangle 127"/>
            <xdr:cNvSpPr>
              <a:spLocks noChangeArrowheads="1"/>
            </xdr:cNvSpPr>
          </xdr:nvSpPr>
          <xdr:spPr bwMode="auto">
            <a:xfrm>
              <a:off x="3211" y="345"/>
              <a:ext cx="318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que</a:t>
              </a:r>
            </a:p>
          </xdr:txBody>
        </xdr:sp>
        <xdr:sp macro="" textlink="">
          <xdr:nvSpPr>
            <xdr:cNvPr id="11" name="Rectangle 126"/>
            <xdr:cNvSpPr>
              <a:spLocks noChangeArrowheads="1"/>
            </xdr:cNvSpPr>
          </xdr:nvSpPr>
          <xdr:spPr bwMode="auto">
            <a:xfrm>
              <a:off x="2423" y="345"/>
              <a:ext cx="742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alumnos</a:t>
              </a:r>
            </a:p>
          </xdr:txBody>
        </xdr:sp>
        <xdr:sp macro="" textlink="">
          <xdr:nvSpPr>
            <xdr:cNvPr id="12" name="Rectangle 125"/>
            <xdr:cNvSpPr>
              <a:spLocks noChangeArrowheads="1"/>
            </xdr:cNvSpPr>
          </xdr:nvSpPr>
          <xdr:spPr bwMode="auto">
            <a:xfrm>
              <a:off x="3771" y="-74"/>
              <a:ext cx="742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inscritos</a:t>
              </a:r>
            </a:p>
          </xdr:txBody>
        </xdr:sp>
        <xdr:sp macro="" textlink="">
          <xdr:nvSpPr>
            <xdr:cNvPr id="13" name="Rectangle 124"/>
            <xdr:cNvSpPr>
              <a:spLocks noChangeArrowheads="1"/>
            </xdr:cNvSpPr>
          </xdr:nvSpPr>
          <xdr:spPr bwMode="auto">
            <a:xfrm>
              <a:off x="2968" y="-74"/>
              <a:ext cx="742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alumnos</a:t>
              </a:r>
            </a:p>
          </xdr:txBody>
        </xdr:sp>
        <xdr:sp macro="" textlink="">
          <xdr:nvSpPr>
            <xdr:cNvPr id="14" name="Rectangle 123"/>
            <xdr:cNvSpPr>
              <a:spLocks noChangeArrowheads="1"/>
            </xdr:cNvSpPr>
          </xdr:nvSpPr>
          <xdr:spPr bwMode="auto">
            <a:xfrm>
              <a:off x="1817" y="197"/>
              <a:ext cx="318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real</a:t>
              </a:r>
            </a:p>
          </xdr:txBody>
        </xdr:sp>
        <xdr:sp macro="" textlink="">
          <xdr:nvSpPr>
            <xdr:cNvPr id="15" name="Rectangle 122"/>
            <xdr:cNvSpPr>
              <a:spLocks noChangeArrowheads="1"/>
            </xdr:cNvSpPr>
          </xdr:nvSpPr>
          <xdr:spPr bwMode="auto">
            <a:xfrm>
              <a:off x="818" y="197"/>
              <a:ext cx="954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aceptación</a:t>
              </a:r>
            </a:p>
          </xdr:txBody>
        </xdr:sp>
        <xdr:sp macro="" textlink="">
          <xdr:nvSpPr>
            <xdr:cNvPr id="16" name="Rectangle 121"/>
            <xdr:cNvSpPr>
              <a:spLocks noChangeArrowheads="1"/>
            </xdr:cNvSpPr>
          </xdr:nvSpPr>
          <xdr:spPr bwMode="auto">
            <a:xfrm>
              <a:off x="576" y="197"/>
              <a:ext cx="212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17" name="Rectangle 120"/>
            <xdr:cNvSpPr>
              <a:spLocks noChangeArrowheads="1"/>
            </xdr:cNvSpPr>
          </xdr:nvSpPr>
          <xdr:spPr bwMode="auto">
            <a:xfrm>
              <a:off x="15" y="197"/>
              <a:ext cx="515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Índice</a:t>
              </a:r>
            </a:p>
          </xdr:txBody>
        </xdr:sp>
        <xdr:sp macro="" textlink="">
          <xdr:nvSpPr>
            <xdr:cNvPr id="18" name="Rectangle 119"/>
            <xdr:cNvSpPr>
              <a:spLocks noChangeArrowheads="1"/>
            </xdr:cNvSpPr>
          </xdr:nvSpPr>
          <xdr:spPr bwMode="auto">
            <a:xfrm>
              <a:off x="5376" y="148"/>
              <a:ext cx="121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´</a:t>
              </a:r>
            </a:p>
          </xdr:txBody>
        </xdr:sp>
        <xdr:sp macro="" textlink="">
          <xdr:nvSpPr>
            <xdr:cNvPr id="19" name="Rectangle 118"/>
            <xdr:cNvSpPr>
              <a:spLocks noChangeArrowheads="1"/>
            </xdr:cNvSpPr>
          </xdr:nvSpPr>
          <xdr:spPr bwMode="auto">
            <a:xfrm>
              <a:off x="5255" y="222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÷</a:t>
              </a:r>
            </a:p>
          </xdr:txBody>
        </xdr:sp>
        <xdr:sp macro="" textlink="">
          <xdr:nvSpPr>
            <xdr:cNvPr id="20" name="Rectangle 117"/>
            <xdr:cNvSpPr>
              <a:spLocks noChangeArrowheads="1"/>
            </xdr:cNvSpPr>
          </xdr:nvSpPr>
          <xdr:spPr bwMode="auto">
            <a:xfrm>
              <a:off x="5255" y="148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÷</a:t>
              </a:r>
            </a:p>
          </xdr:txBody>
        </xdr:sp>
        <xdr:sp macro="" textlink="">
          <xdr:nvSpPr>
            <xdr:cNvPr id="21" name="Rectangle 116"/>
            <xdr:cNvSpPr>
              <a:spLocks noChangeArrowheads="1"/>
            </xdr:cNvSpPr>
          </xdr:nvSpPr>
          <xdr:spPr bwMode="auto">
            <a:xfrm>
              <a:off x="5255" y="370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ø</a:t>
              </a:r>
            </a:p>
          </xdr:txBody>
        </xdr:sp>
        <xdr:sp macro="" textlink="">
          <xdr:nvSpPr>
            <xdr:cNvPr id="22" name="Rectangle 115"/>
            <xdr:cNvSpPr>
              <a:spLocks noChangeArrowheads="1"/>
            </xdr:cNvSpPr>
          </xdr:nvSpPr>
          <xdr:spPr bwMode="auto">
            <a:xfrm>
              <a:off x="5255" y="49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ö</a:t>
              </a:r>
            </a:p>
          </xdr:txBody>
        </xdr:sp>
        <xdr:sp macro="" textlink="">
          <xdr:nvSpPr>
            <xdr:cNvPr id="23" name="Rectangle 114"/>
            <xdr:cNvSpPr>
              <a:spLocks noChangeArrowheads="1"/>
            </xdr:cNvSpPr>
          </xdr:nvSpPr>
          <xdr:spPr bwMode="auto">
            <a:xfrm>
              <a:off x="2317" y="247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ç</a:t>
              </a:r>
            </a:p>
          </xdr:txBody>
        </xdr:sp>
        <xdr:sp macro="" textlink="">
          <xdr:nvSpPr>
            <xdr:cNvPr id="24" name="Rectangle 113"/>
            <xdr:cNvSpPr>
              <a:spLocks noChangeArrowheads="1"/>
            </xdr:cNvSpPr>
          </xdr:nvSpPr>
          <xdr:spPr bwMode="auto">
            <a:xfrm>
              <a:off x="2317" y="148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ç</a:t>
              </a:r>
            </a:p>
          </xdr:txBody>
        </xdr:sp>
        <xdr:sp macro="" textlink="">
          <xdr:nvSpPr>
            <xdr:cNvPr id="25" name="Rectangle 112"/>
            <xdr:cNvSpPr>
              <a:spLocks noChangeArrowheads="1"/>
            </xdr:cNvSpPr>
          </xdr:nvSpPr>
          <xdr:spPr bwMode="auto">
            <a:xfrm>
              <a:off x="2317" y="370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è</a:t>
              </a:r>
            </a:p>
          </xdr:txBody>
        </xdr:sp>
        <xdr:sp macro="" textlink="">
          <xdr:nvSpPr>
            <xdr:cNvPr id="26" name="Rectangle 111"/>
            <xdr:cNvSpPr>
              <a:spLocks noChangeArrowheads="1"/>
            </xdr:cNvSpPr>
          </xdr:nvSpPr>
          <xdr:spPr bwMode="auto">
            <a:xfrm>
              <a:off x="2317" y="49"/>
              <a:ext cx="7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æ</a:t>
              </a:r>
            </a:p>
          </xdr:txBody>
        </xdr:sp>
        <xdr:sp macro="" textlink="">
          <xdr:nvSpPr>
            <xdr:cNvPr id="27" name="Rectangle 110"/>
            <xdr:cNvSpPr>
              <a:spLocks noChangeArrowheads="1"/>
            </xdr:cNvSpPr>
          </xdr:nvSpPr>
          <xdr:spPr bwMode="auto">
            <a:xfrm>
              <a:off x="2181" y="173"/>
              <a:ext cx="106" cy="4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=</a:t>
              </a:r>
            </a:p>
          </xdr:txBody>
        </xdr:sp>
      </xdr:grpSp>
    </xdr:grpSp>
    <xdr:clientData/>
  </xdr:twoCellAnchor>
  <xdr:twoCellAnchor>
    <xdr:from>
      <xdr:col>6</xdr:col>
      <xdr:colOff>0</xdr:colOff>
      <xdr:row>209</xdr:row>
      <xdr:rowOff>142875</xdr:rowOff>
    </xdr:from>
    <xdr:to>
      <xdr:col>14</xdr:col>
      <xdr:colOff>257175</xdr:colOff>
      <xdr:row>212</xdr:row>
      <xdr:rowOff>57150</xdr:rowOff>
    </xdr:to>
    <xdr:grpSp>
      <xdr:nvGrpSpPr>
        <xdr:cNvPr id="28" name="Group 134"/>
        <xdr:cNvGrpSpPr>
          <a:grpSpLocks noChangeAspect="1"/>
        </xdr:cNvGrpSpPr>
      </xdr:nvGrpSpPr>
      <xdr:grpSpPr bwMode="auto">
        <a:xfrm>
          <a:off x="4943475" y="35252025"/>
          <a:ext cx="3695700" cy="390525"/>
          <a:chOff x="0" y="-28"/>
          <a:chExt cx="5297" cy="854"/>
        </a:xfrm>
      </xdr:grpSpPr>
      <xdr:sp macro="" textlink="">
        <xdr:nvSpPr>
          <xdr:cNvPr id="29" name="AutoShape 158"/>
          <xdr:cNvSpPr>
            <a:spLocks noChangeAspect="1" noChangeArrowheads="1"/>
          </xdr:cNvSpPr>
        </xdr:nvSpPr>
        <xdr:spPr bwMode="auto">
          <a:xfrm>
            <a:off x="0" y="0"/>
            <a:ext cx="5297" cy="8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Rectangle 157"/>
          <xdr:cNvSpPr>
            <a:spLocks noChangeArrowheads="1"/>
          </xdr:cNvSpPr>
        </xdr:nvSpPr>
        <xdr:spPr bwMode="auto">
          <a:xfrm>
            <a:off x="0" y="-7"/>
            <a:ext cx="0" cy="3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grpSp>
        <xdr:nvGrpSpPr>
          <xdr:cNvPr id="31" name="Group 135"/>
          <xdr:cNvGrpSpPr>
            <a:grpSpLocks/>
          </xdr:cNvGrpSpPr>
        </xdr:nvGrpSpPr>
        <xdr:grpSpPr bwMode="auto">
          <a:xfrm>
            <a:off x="14" y="-28"/>
            <a:ext cx="5141" cy="747"/>
            <a:chOff x="14" y="-28"/>
            <a:chExt cx="5141" cy="747"/>
          </a:xfrm>
        </xdr:grpSpPr>
        <xdr:sp macro="" textlink="">
          <xdr:nvSpPr>
            <xdr:cNvPr id="32" name="Line 156"/>
            <xdr:cNvSpPr>
              <a:spLocks noChangeShapeType="1"/>
            </xdr:cNvSpPr>
          </xdr:nvSpPr>
          <xdr:spPr bwMode="auto">
            <a:xfrm>
              <a:off x="2816" y="294"/>
              <a:ext cx="1753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" name="Rectangle 155"/>
            <xdr:cNvSpPr>
              <a:spLocks noChangeArrowheads="1"/>
            </xdr:cNvSpPr>
          </xdr:nvSpPr>
          <xdr:spPr bwMode="auto">
            <a:xfrm>
              <a:off x="4857" y="186"/>
              <a:ext cx="298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34" name="Rectangle 154"/>
            <xdr:cNvSpPr>
              <a:spLocks noChangeArrowheads="1"/>
            </xdr:cNvSpPr>
          </xdr:nvSpPr>
          <xdr:spPr bwMode="auto">
            <a:xfrm>
              <a:off x="3806" y="314"/>
              <a:ext cx="738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recibidas</a:t>
              </a:r>
            </a:p>
          </xdr:txBody>
        </xdr:sp>
        <xdr:sp macro="" textlink="">
          <xdr:nvSpPr>
            <xdr:cNvPr id="35" name="Rectangle 152"/>
            <xdr:cNvSpPr>
              <a:spLocks noChangeArrowheads="1"/>
            </xdr:cNvSpPr>
          </xdr:nvSpPr>
          <xdr:spPr bwMode="auto">
            <a:xfrm>
              <a:off x="2854" y="314"/>
              <a:ext cx="994" cy="2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solicitudes</a:t>
              </a:r>
            </a:p>
          </xdr:txBody>
        </xdr:sp>
        <xdr:sp macro="" textlink="">
          <xdr:nvSpPr>
            <xdr:cNvPr id="36" name="Rectangle 151"/>
            <xdr:cNvSpPr>
              <a:spLocks noChangeArrowheads="1"/>
            </xdr:cNvSpPr>
          </xdr:nvSpPr>
          <xdr:spPr bwMode="auto">
            <a:xfrm>
              <a:off x="3635" y="-28"/>
              <a:ext cx="696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inscritos</a:t>
              </a:r>
            </a:p>
          </xdr:txBody>
        </xdr:sp>
        <xdr:sp macro="" textlink="">
          <xdr:nvSpPr>
            <xdr:cNvPr id="37" name="Rectangle 150"/>
            <xdr:cNvSpPr>
              <a:spLocks noChangeArrowheads="1"/>
            </xdr:cNvSpPr>
          </xdr:nvSpPr>
          <xdr:spPr bwMode="auto">
            <a:xfrm>
              <a:off x="2840" y="-28"/>
              <a:ext cx="696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alumnos</a:t>
              </a:r>
            </a:p>
          </xdr:txBody>
        </xdr:sp>
        <xdr:sp macro="" textlink="">
          <xdr:nvSpPr>
            <xdr:cNvPr id="38" name="Rectangle 149"/>
            <xdr:cNvSpPr>
              <a:spLocks noChangeArrowheads="1"/>
            </xdr:cNvSpPr>
          </xdr:nvSpPr>
          <xdr:spPr bwMode="auto">
            <a:xfrm>
              <a:off x="1761" y="164"/>
              <a:ext cx="738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potencial</a:t>
              </a:r>
            </a:p>
          </xdr:txBody>
        </xdr:sp>
        <xdr:sp macro="" textlink="">
          <xdr:nvSpPr>
            <xdr:cNvPr id="39" name="Rectangle 148"/>
            <xdr:cNvSpPr>
              <a:spLocks noChangeArrowheads="1"/>
            </xdr:cNvSpPr>
          </xdr:nvSpPr>
          <xdr:spPr bwMode="auto">
            <a:xfrm>
              <a:off x="795" y="164"/>
              <a:ext cx="895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aceptación</a:t>
              </a:r>
            </a:p>
          </xdr:txBody>
        </xdr:sp>
        <xdr:sp macro="" textlink="">
          <xdr:nvSpPr>
            <xdr:cNvPr id="40" name="Rectangle 147"/>
            <xdr:cNvSpPr>
              <a:spLocks noChangeArrowheads="1"/>
            </xdr:cNvSpPr>
          </xdr:nvSpPr>
          <xdr:spPr bwMode="auto">
            <a:xfrm>
              <a:off x="554" y="164"/>
              <a:ext cx="199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41" name="Rectangle 146"/>
            <xdr:cNvSpPr>
              <a:spLocks noChangeArrowheads="1"/>
            </xdr:cNvSpPr>
          </xdr:nvSpPr>
          <xdr:spPr bwMode="auto">
            <a:xfrm>
              <a:off x="14" y="164"/>
              <a:ext cx="483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Índice</a:t>
              </a:r>
            </a:p>
          </xdr:txBody>
        </xdr:sp>
        <xdr:sp macro="" textlink="">
          <xdr:nvSpPr>
            <xdr:cNvPr id="42" name="Rectangle 145"/>
            <xdr:cNvSpPr>
              <a:spLocks noChangeArrowheads="1"/>
            </xdr:cNvSpPr>
          </xdr:nvSpPr>
          <xdr:spPr bwMode="auto">
            <a:xfrm>
              <a:off x="4715" y="143"/>
              <a:ext cx="114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´</a:t>
              </a:r>
            </a:p>
          </xdr:txBody>
        </xdr:sp>
        <xdr:sp macro="" textlink="">
          <xdr:nvSpPr>
            <xdr:cNvPr id="43" name="Rectangle 144"/>
            <xdr:cNvSpPr>
              <a:spLocks noChangeArrowheads="1"/>
            </xdr:cNvSpPr>
          </xdr:nvSpPr>
          <xdr:spPr bwMode="auto">
            <a:xfrm>
              <a:off x="4587" y="228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÷</a:t>
              </a:r>
            </a:p>
          </xdr:txBody>
        </xdr:sp>
        <xdr:sp macro="" textlink="">
          <xdr:nvSpPr>
            <xdr:cNvPr id="44" name="Rectangle 143"/>
            <xdr:cNvSpPr>
              <a:spLocks noChangeArrowheads="1"/>
            </xdr:cNvSpPr>
          </xdr:nvSpPr>
          <xdr:spPr bwMode="auto">
            <a:xfrm>
              <a:off x="4587" y="143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÷</a:t>
              </a:r>
            </a:p>
          </xdr:txBody>
        </xdr:sp>
        <xdr:sp macro="" textlink="">
          <xdr:nvSpPr>
            <xdr:cNvPr id="45" name="Rectangle 142"/>
            <xdr:cNvSpPr>
              <a:spLocks noChangeArrowheads="1"/>
            </xdr:cNvSpPr>
          </xdr:nvSpPr>
          <xdr:spPr bwMode="auto">
            <a:xfrm>
              <a:off x="4587" y="335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ø</a:t>
              </a:r>
            </a:p>
          </xdr:txBody>
        </xdr:sp>
        <xdr:sp macro="" textlink="">
          <xdr:nvSpPr>
            <xdr:cNvPr id="46" name="Rectangle 141"/>
            <xdr:cNvSpPr>
              <a:spLocks noChangeArrowheads="1"/>
            </xdr:cNvSpPr>
          </xdr:nvSpPr>
          <xdr:spPr bwMode="auto">
            <a:xfrm>
              <a:off x="4587" y="15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ö</a:t>
              </a:r>
            </a:p>
          </xdr:txBody>
        </xdr:sp>
        <xdr:sp macro="" textlink="">
          <xdr:nvSpPr>
            <xdr:cNvPr id="47" name="Rectangle 140"/>
            <xdr:cNvSpPr>
              <a:spLocks noChangeArrowheads="1"/>
            </xdr:cNvSpPr>
          </xdr:nvSpPr>
          <xdr:spPr bwMode="auto">
            <a:xfrm>
              <a:off x="2712" y="228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ç</a:t>
              </a:r>
            </a:p>
          </xdr:txBody>
        </xdr:sp>
        <xdr:sp macro="" textlink="">
          <xdr:nvSpPr>
            <xdr:cNvPr id="48" name="Rectangle 139"/>
            <xdr:cNvSpPr>
              <a:spLocks noChangeArrowheads="1"/>
            </xdr:cNvSpPr>
          </xdr:nvSpPr>
          <xdr:spPr bwMode="auto">
            <a:xfrm>
              <a:off x="2712" y="143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ç</a:t>
              </a:r>
            </a:p>
          </xdr:txBody>
        </xdr:sp>
        <xdr:sp macro="" textlink="">
          <xdr:nvSpPr>
            <xdr:cNvPr id="49" name="Rectangle 138"/>
            <xdr:cNvSpPr>
              <a:spLocks noChangeArrowheads="1"/>
            </xdr:cNvSpPr>
          </xdr:nvSpPr>
          <xdr:spPr bwMode="auto">
            <a:xfrm>
              <a:off x="2712" y="356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è</a:t>
              </a:r>
            </a:p>
          </xdr:txBody>
        </xdr:sp>
        <xdr:sp macro="" textlink="">
          <xdr:nvSpPr>
            <xdr:cNvPr id="50" name="Rectangle 137"/>
            <xdr:cNvSpPr>
              <a:spLocks noChangeArrowheads="1"/>
            </xdr:cNvSpPr>
          </xdr:nvSpPr>
          <xdr:spPr bwMode="auto">
            <a:xfrm>
              <a:off x="2712" y="15"/>
              <a:ext cx="71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æ</a:t>
              </a:r>
            </a:p>
          </xdr:txBody>
        </xdr:sp>
        <xdr:sp macro="" textlink="">
          <xdr:nvSpPr>
            <xdr:cNvPr id="51" name="Rectangle 136"/>
            <xdr:cNvSpPr>
              <a:spLocks noChangeArrowheads="1"/>
            </xdr:cNvSpPr>
          </xdr:nvSpPr>
          <xdr:spPr bwMode="auto">
            <a:xfrm>
              <a:off x="2585" y="164"/>
              <a:ext cx="99" cy="3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Symbol"/>
                </a:rPr>
                <a:t>=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186</xdr:row>
      <xdr:rowOff>133350</xdr:rowOff>
    </xdr:from>
    <xdr:to>
      <xdr:col>0</xdr:col>
      <xdr:colOff>2924175</xdr:colOff>
      <xdr:row>189</xdr:row>
      <xdr:rowOff>38101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28289250"/>
          <a:ext cx="2228850" cy="36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172</xdr:row>
      <xdr:rowOff>133350</xdr:rowOff>
    </xdr:from>
    <xdr:ext cx="4013489" cy="3714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8470225"/>
          <a:ext cx="401348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438150</xdr:colOff>
      <xdr:row>213</xdr:row>
      <xdr:rowOff>47625</xdr:rowOff>
    </xdr:from>
    <xdr:ext cx="4013489" cy="376670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438150" y="35023425"/>
          <a:ext cx="4013489" cy="37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438150</xdr:colOff>
      <xdr:row>213</xdr:row>
      <xdr:rowOff>47625</xdr:rowOff>
    </xdr:from>
    <xdr:ext cx="4013489" cy="37667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38150" y="35023425"/>
          <a:ext cx="4013489" cy="37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181</xdr:row>
      <xdr:rowOff>95250</xdr:rowOff>
    </xdr:from>
    <xdr:ext cx="5010613" cy="533400"/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9889450"/>
          <a:ext cx="5010613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638174</xdr:colOff>
      <xdr:row>179</xdr:row>
      <xdr:rowOff>323850</xdr:rowOff>
    </xdr:from>
    <xdr:to>
      <xdr:col>7</xdr:col>
      <xdr:colOff>295274</xdr:colOff>
      <xdr:row>181</xdr:row>
      <xdr:rowOff>9525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638174" y="29337000"/>
          <a:ext cx="3705225" cy="419100"/>
          <a:chOff x="67" y="3253"/>
          <a:chExt cx="394" cy="55"/>
        </a:xfrm>
      </xdr:grpSpPr>
      <xdr:sp macro="" textlink="">
        <xdr:nvSpPr>
          <xdr:cNvPr id="4" name="AutoShape 2"/>
          <xdr:cNvSpPr>
            <a:spLocks noChangeAspect="1" noChangeArrowheads="1"/>
          </xdr:cNvSpPr>
        </xdr:nvSpPr>
        <xdr:spPr bwMode="auto">
          <a:xfrm>
            <a:off x="67" y="3253"/>
            <a:ext cx="394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7" y="3253"/>
            <a:ext cx="1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grpSp>
        <xdr:nvGrpSpPr>
          <xdr:cNvPr id="6" name="Group 48"/>
          <xdr:cNvGrpSpPr>
            <a:grpSpLocks/>
          </xdr:cNvGrpSpPr>
        </xdr:nvGrpSpPr>
        <xdr:grpSpPr bwMode="auto">
          <a:xfrm>
            <a:off x="68" y="3253"/>
            <a:ext cx="388" cy="55"/>
            <a:chOff x="68" y="3253"/>
            <a:chExt cx="388" cy="55"/>
          </a:xfrm>
        </xdr:grpSpPr>
        <xdr:sp macro="" textlink="">
          <xdr:nvSpPr>
            <xdr:cNvPr id="7" name="Line 5"/>
            <xdr:cNvSpPr>
              <a:spLocks noChangeShapeType="1"/>
            </xdr:cNvSpPr>
          </xdr:nvSpPr>
          <xdr:spPr bwMode="auto">
            <a:xfrm>
              <a:off x="221" y="3288"/>
              <a:ext cx="206" cy="1"/>
            </a:xfrm>
            <a:prstGeom prst="line">
              <a:avLst/>
            </a:prstGeom>
            <a:noFill/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Rectangle 6"/>
            <xdr:cNvSpPr>
              <a:spLocks noChangeArrowheads="1"/>
            </xdr:cNvSpPr>
          </xdr:nvSpPr>
          <xdr:spPr bwMode="auto">
            <a:xfrm>
              <a:off x="437" y="3281"/>
              <a:ext cx="1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</a:t>
              </a:r>
            </a:p>
          </xdr:txBody>
        </xdr:sp>
        <xdr:sp macro="" textlink="">
          <xdr:nvSpPr>
            <xdr:cNvPr id="9" name="Rectangle 7"/>
            <xdr:cNvSpPr>
              <a:spLocks noChangeArrowheads="1"/>
            </xdr:cNvSpPr>
          </xdr:nvSpPr>
          <xdr:spPr bwMode="auto">
            <a:xfrm>
              <a:off x="347" y="3290"/>
              <a:ext cx="57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generación</a:t>
              </a:r>
            </a:p>
          </xdr:txBody>
        </xdr:sp>
        <xdr:sp macro="" textlink="">
          <xdr:nvSpPr>
            <xdr:cNvPr id="10" name="Rectangle 8"/>
            <xdr:cNvSpPr>
              <a:spLocks noChangeArrowheads="1"/>
            </xdr:cNvSpPr>
          </xdr:nvSpPr>
          <xdr:spPr bwMode="auto">
            <a:xfrm>
              <a:off x="344" y="3290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1" name="Rectangle 9"/>
            <xdr:cNvSpPr>
              <a:spLocks noChangeArrowheads="1"/>
            </xdr:cNvSpPr>
          </xdr:nvSpPr>
          <xdr:spPr bwMode="auto">
            <a:xfrm>
              <a:off x="326" y="3290"/>
              <a:ext cx="17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por</a:t>
              </a:r>
            </a:p>
          </xdr:txBody>
        </xdr:sp>
        <xdr:sp macro="" textlink="">
          <xdr:nvSpPr>
            <xdr:cNvPr id="12" name="Rectangle 10"/>
            <xdr:cNvSpPr>
              <a:spLocks noChangeArrowheads="1"/>
            </xdr:cNvSpPr>
          </xdr:nvSpPr>
          <xdr:spPr bwMode="auto">
            <a:xfrm>
              <a:off x="322" y="3290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3" name="Rectangle 11"/>
            <xdr:cNvSpPr>
              <a:spLocks noChangeArrowheads="1"/>
            </xdr:cNvSpPr>
          </xdr:nvSpPr>
          <xdr:spPr bwMode="auto">
            <a:xfrm>
              <a:off x="282" y="3290"/>
              <a:ext cx="3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ingreso</a:t>
              </a:r>
            </a:p>
          </xdr:txBody>
        </xdr:sp>
        <xdr:sp macro="" textlink="">
          <xdr:nvSpPr>
            <xdr:cNvPr id="14" name="Rectangle 12"/>
            <xdr:cNvSpPr>
              <a:spLocks noChangeArrowheads="1"/>
            </xdr:cNvSpPr>
          </xdr:nvSpPr>
          <xdr:spPr bwMode="auto">
            <a:xfrm>
              <a:off x="274" y="3290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</a:p>
          </xdr:txBody>
        </xdr:sp>
        <xdr:sp macro="" textlink="">
          <xdr:nvSpPr>
            <xdr:cNvPr id="15" name="Rectangle 13"/>
            <xdr:cNvSpPr>
              <a:spLocks noChangeArrowheads="1"/>
            </xdr:cNvSpPr>
          </xdr:nvSpPr>
          <xdr:spPr bwMode="auto">
            <a:xfrm>
              <a:off x="238" y="3290"/>
              <a:ext cx="3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Nuevo</a:t>
              </a:r>
            </a:p>
          </xdr:txBody>
        </xdr:sp>
        <xdr:sp macro="" textlink="">
          <xdr:nvSpPr>
            <xdr:cNvPr id="16" name="Rectangle 14"/>
            <xdr:cNvSpPr>
              <a:spLocks noChangeArrowheads="1"/>
            </xdr:cNvSpPr>
          </xdr:nvSpPr>
          <xdr:spPr bwMode="auto">
            <a:xfrm>
              <a:off x="388" y="3271"/>
              <a:ext cx="2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plan</a:t>
              </a:r>
            </a:p>
          </xdr:txBody>
        </xdr:sp>
        <xdr:sp macro="" textlink="">
          <xdr:nvSpPr>
            <xdr:cNvPr id="17" name="Rectangle 15"/>
            <xdr:cNvSpPr>
              <a:spLocks noChangeArrowheads="1"/>
            </xdr:cNvSpPr>
          </xdr:nvSpPr>
          <xdr:spPr bwMode="auto">
            <a:xfrm>
              <a:off x="369" y="3271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18" name="Rectangle 16"/>
            <xdr:cNvSpPr>
              <a:spLocks noChangeArrowheads="1"/>
            </xdr:cNvSpPr>
          </xdr:nvSpPr>
          <xdr:spPr bwMode="auto">
            <a:xfrm>
              <a:off x="375" y="3271"/>
              <a:ext cx="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19" name="Rectangle 17"/>
            <xdr:cNvSpPr>
              <a:spLocks noChangeArrowheads="1"/>
            </xdr:cNvSpPr>
          </xdr:nvSpPr>
          <xdr:spPr bwMode="auto">
            <a:xfrm>
              <a:off x="357" y="3271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" name="Rectangle 18"/>
            <xdr:cNvSpPr>
              <a:spLocks noChangeArrowheads="1"/>
            </xdr:cNvSpPr>
          </xdr:nvSpPr>
          <xdr:spPr bwMode="auto">
            <a:xfrm>
              <a:off x="358" y="3271"/>
              <a:ext cx="13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21" name="Rectangle 19"/>
            <xdr:cNvSpPr>
              <a:spLocks noChangeArrowheads="1"/>
            </xdr:cNvSpPr>
          </xdr:nvSpPr>
          <xdr:spPr bwMode="auto">
            <a:xfrm>
              <a:off x="344" y="3271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" name="Rectangle 20"/>
            <xdr:cNvSpPr>
              <a:spLocks noChangeArrowheads="1"/>
            </xdr:cNvSpPr>
          </xdr:nvSpPr>
          <xdr:spPr bwMode="auto">
            <a:xfrm>
              <a:off x="350" y="3271"/>
              <a:ext cx="6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</a:t>
              </a:r>
            </a:p>
          </xdr:txBody>
        </xdr:sp>
        <xdr:sp macro="" textlink="">
          <xdr:nvSpPr>
            <xdr:cNvPr id="23" name="Rectangle 21"/>
            <xdr:cNvSpPr>
              <a:spLocks noChangeArrowheads="1"/>
            </xdr:cNvSpPr>
          </xdr:nvSpPr>
          <xdr:spPr bwMode="auto">
            <a:xfrm>
              <a:off x="287" y="3271"/>
              <a:ext cx="5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establecido</a:t>
              </a:r>
            </a:p>
          </xdr:txBody>
        </xdr:sp>
        <xdr:sp macro="" textlink="">
          <xdr:nvSpPr>
            <xdr:cNvPr id="24" name="Rectangle 22"/>
            <xdr:cNvSpPr>
              <a:spLocks noChangeArrowheads="1"/>
            </xdr:cNvSpPr>
          </xdr:nvSpPr>
          <xdr:spPr bwMode="auto">
            <a:xfrm>
              <a:off x="273" y="3271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5" name="Rectangle 23"/>
            <xdr:cNvSpPr>
              <a:spLocks noChangeArrowheads="1"/>
            </xdr:cNvSpPr>
          </xdr:nvSpPr>
          <xdr:spPr bwMode="auto">
            <a:xfrm>
              <a:off x="249" y="3271"/>
              <a:ext cx="35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tiempo</a:t>
              </a:r>
            </a:p>
          </xdr:txBody>
        </xdr:sp>
        <xdr:sp macro="" textlink="">
          <xdr:nvSpPr>
            <xdr:cNvPr id="26" name="Rectangle 24"/>
            <xdr:cNvSpPr>
              <a:spLocks noChangeArrowheads="1"/>
            </xdr:cNvSpPr>
          </xdr:nvSpPr>
          <xdr:spPr bwMode="auto">
            <a:xfrm>
              <a:off x="231" y="3271"/>
              <a:ext cx="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7" name="Rectangle 25"/>
            <xdr:cNvSpPr>
              <a:spLocks noChangeArrowheads="1"/>
            </xdr:cNvSpPr>
          </xdr:nvSpPr>
          <xdr:spPr bwMode="auto">
            <a:xfrm>
              <a:off x="238" y="3271"/>
              <a:ext cx="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</a:t>
              </a:r>
            </a:p>
          </xdr:txBody>
        </xdr:sp>
        <xdr:sp macro="" textlink="">
          <xdr:nvSpPr>
            <xdr:cNvPr id="28" name="Rectangle 26"/>
            <xdr:cNvSpPr>
              <a:spLocks noChangeArrowheads="1"/>
            </xdr:cNvSpPr>
          </xdr:nvSpPr>
          <xdr:spPr bwMode="auto">
            <a:xfrm>
              <a:off x="423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9" name="Rectangle 27"/>
            <xdr:cNvSpPr>
              <a:spLocks noChangeArrowheads="1"/>
            </xdr:cNvSpPr>
          </xdr:nvSpPr>
          <xdr:spPr bwMode="auto">
            <a:xfrm>
              <a:off x="409" y="3253"/>
              <a:ext cx="13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</a:t>
              </a:r>
            </a:p>
          </xdr:txBody>
        </xdr:sp>
        <xdr:sp macro="" textlink="">
          <xdr:nvSpPr>
            <xdr:cNvPr id="30" name="Rectangle 28"/>
            <xdr:cNvSpPr>
              <a:spLocks noChangeArrowheads="1"/>
            </xdr:cNvSpPr>
          </xdr:nvSpPr>
          <xdr:spPr bwMode="auto">
            <a:xfrm>
              <a:off x="406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1" name="Rectangle 29"/>
            <xdr:cNvSpPr>
              <a:spLocks noChangeArrowheads="1"/>
            </xdr:cNvSpPr>
          </xdr:nvSpPr>
          <xdr:spPr bwMode="auto">
            <a:xfrm>
              <a:off x="362" y="3253"/>
              <a:ext cx="4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créditos</a:t>
              </a:r>
            </a:p>
          </xdr:txBody>
        </xdr:sp>
        <xdr:sp macro="" textlink="">
          <xdr:nvSpPr>
            <xdr:cNvPr id="32" name="Rectangle 30"/>
            <xdr:cNvSpPr>
              <a:spLocks noChangeArrowheads="1"/>
            </xdr:cNvSpPr>
          </xdr:nvSpPr>
          <xdr:spPr bwMode="auto">
            <a:xfrm>
              <a:off x="358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3" name="Rectangle 31"/>
            <xdr:cNvSpPr>
              <a:spLocks noChangeArrowheads="1"/>
            </xdr:cNvSpPr>
          </xdr:nvSpPr>
          <xdr:spPr bwMode="auto">
            <a:xfrm>
              <a:off x="347" y="3253"/>
              <a:ext cx="13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</a:t>
              </a:r>
            </a:p>
          </xdr:txBody>
        </xdr:sp>
        <xdr:sp macro="" textlink="">
          <xdr:nvSpPr>
            <xdr:cNvPr id="34" name="Rectangle 32"/>
            <xdr:cNvSpPr>
              <a:spLocks noChangeArrowheads="1"/>
            </xdr:cNvSpPr>
          </xdr:nvSpPr>
          <xdr:spPr bwMode="auto">
            <a:xfrm>
              <a:off x="344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5" name="Rectangle 33"/>
            <xdr:cNvSpPr>
              <a:spLocks noChangeArrowheads="1"/>
            </xdr:cNvSpPr>
          </xdr:nvSpPr>
          <xdr:spPr bwMode="auto">
            <a:xfrm>
              <a:off x="310" y="3253"/>
              <a:ext cx="30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100%</a:t>
              </a:r>
            </a:p>
          </xdr:txBody>
        </xdr:sp>
        <xdr:sp macro="" textlink="">
          <xdr:nvSpPr>
            <xdr:cNvPr id="36" name="Rectangle 34"/>
            <xdr:cNvSpPr>
              <a:spLocks noChangeArrowheads="1"/>
            </xdr:cNvSpPr>
          </xdr:nvSpPr>
          <xdr:spPr bwMode="auto">
            <a:xfrm>
              <a:off x="307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7" name="Rectangle 36"/>
            <xdr:cNvSpPr>
              <a:spLocks noChangeArrowheads="1"/>
            </xdr:cNvSpPr>
          </xdr:nvSpPr>
          <xdr:spPr bwMode="auto">
            <a:xfrm>
              <a:off x="297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8" name="Rectangle 37"/>
            <xdr:cNvSpPr>
              <a:spLocks noChangeArrowheads="1"/>
            </xdr:cNvSpPr>
          </xdr:nvSpPr>
          <xdr:spPr bwMode="auto">
            <a:xfrm>
              <a:off x="286" y="3253"/>
              <a:ext cx="18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</a:t>
              </a:r>
            </a:p>
          </xdr:txBody>
        </xdr:sp>
        <xdr:sp macro="" textlink="">
          <xdr:nvSpPr>
            <xdr:cNvPr id="39" name="Rectangle 38"/>
            <xdr:cNvSpPr>
              <a:spLocks noChangeArrowheads="1"/>
            </xdr:cNvSpPr>
          </xdr:nvSpPr>
          <xdr:spPr bwMode="auto">
            <a:xfrm>
              <a:off x="272" y="3253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0" name="Rectangle 39"/>
            <xdr:cNvSpPr>
              <a:spLocks noChangeArrowheads="1"/>
            </xdr:cNvSpPr>
          </xdr:nvSpPr>
          <xdr:spPr bwMode="auto">
            <a:xfrm>
              <a:off x="233" y="3253"/>
              <a:ext cx="45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Alumnos</a:t>
              </a:r>
            </a:p>
          </xdr:txBody>
        </xdr:sp>
        <xdr:sp macro="" textlink="">
          <xdr:nvSpPr>
            <xdr:cNvPr id="41" name="Rectangle 40"/>
            <xdr:cNvSpPr>
              <a:spLocks noChangeArrowheads="1"/>
            </xdr:cNvSpPr>
          </xdr:nvSpPr>
          <xdr:spPr bwMode="auto">
            <a:xfrm>
              <a:off x="207" y="3279"/>
              <a:ext cx="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2" name="Rectangle 41"/>
            <xdr:cNvSpPr>
              <a:spLocks noChangeArrowheads="1"/>
            </xdr:cNvSpPr>
          </xdr:nvSpPr>
          <xdr:spPr bwMode="auto">
            <a:xfrm>
              <a:off x="174" y="3279"/>
              <a:ext cx="3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global</a:t>
              </a:r>
            </a:p>
          </xdr:txBody>
        </xdr:sp>
        <xdr:sp macro="" textlink="">
          <xdr:nvSpPr>
            <xdr:cNvPr id="43" name="Rectangle 42"/>
            <xdr:cNvSpPr>
              <a:spLocks noChangeArrowheads="1"/>
            </xdr:cNvSpPr>
          </xdr:nvSpPr>
          <xdr:spPr bwMode="auto">
            <a:xfrm>
              <a:off x="170" y="3279"/>
              <a:ext cx="1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4" name="Rectangle 43"/>
            <xdr:cNvSpPr>
              <a:spLocks noChangeArrowheads="1"/>
            </xdr:cNvSpPr>
          </xdr:nvSpPr>
          <xdr:spPr bwMode="auto">
            <a:xfrm>
              <a:off x="126" y="3279"/>
              <a:ext cx="4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terminal</a:t>
              </a:r>
            </a:p>
          </xdr:txBody>
        </xdr:sp>
        <xdr:sp macro="" textlink="">
          <xdr:nvSpPr>
            <xdr:cNvPr id="45" name="Rectangle 44"/>
            <xdr:cNvSpPr>
              <a:spLocks noChangeArrowheads="1"/>
            </xdr:cNvSpPr>
          </xdr:nvSpPr>
          <xdr:spPr bwMode="auto">
            <a:xfrm>
              <a:off x="122" y="3279"/>
              <a:ext cx="2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46" name="Rectangle 45"/>
            <xdr:cNvSpPr>
              <a:spLocks noChangeArrowheads="1"/>
            </xdr:cNvSpPr>
          </xdr:nvSpPr>
          <xdr:spPr bwMode="auto">
            <a:xfrm>
              <a:off x="68" y="3279"/>
              <a:ext cx="49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Eficiencia</a:t>
              </a:r>
            </a:p>
          </xdr:txBody>
        </xdr:sp>
        <xdr:sp macro="" textlink="">
          <xdr:nvSpPr>
            <xdr:cNvPr id="47" name="Rectangle 46"/>
            <xdr:cNvSpPr>
              <a:spLocks noChangeArrowheads="1"/>
            </xdr:cNvSpPr>
          </xdr:nvSpPr>
          <xdr:spPr bwMode="auto">
            <a:xfrm>
              <a:off x="430" y="3279"/>
              <a:ext cx="6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Symbol"/>
                </a:rPr>
                <a:t></a:t>
              </a:r>
            </a:p>
          </xdr:txBody>
        </xdr:sp>
        <xdr:sp macro="" textlink="">
          <xdr:nvSpPr>
            <xdr:cNvPr id="48" name="Rectangle 47"/>
            <xdr:cNvSpPr>
              <a:spLocks noChangeArrowheads="1"/>
            </xdr:cNvSpPr>
          </xdr:nvSpPr>
          <xdr:spPr bwMode="auto">
            <a:xfrm>
              <a:off x="210" y="3279"/>
              <a:ext cx="6" cy="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0" tIns="0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MX" sz="900" b="0" i="0" u="none" strike="noStrike" baseline="0">
                  <a:solidFill>
                    <a:srgbClr val="000000"/>
                  </a:solidFill>
                  <a:latin typeface="Symbol"/>
                </a:rPr>
                <a:t>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178</xdr:row>
      <xdr:rowOff>94384</xdr:rowOff>
    </xdr:from>
    <xdr:to>
      <xdr:col>5</xdr:col>
      <xdr:colOff>219075</xdr:colOff>
      <xdr:row>178</xdr:row>
      <xdr:rowOff>485775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8212184"/>
          <a:ext cx="4705350" cy="391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75</xdr:row>
      <xdr:rowOff>76200</xdr:rowOff>
    </xdr:from>
    <xdr:to>
      <xdr:col>3</xdr:col>
      <xdr:colOff>238125</xdr:colOff>
      <xdr:row>94</xdr:row>
      <xdr:rowOff>66675</xdr:rowOff>
    </xdr:to>
    <xdr:graphicFrame macro="">
      <xdr:nvGraphicFramePr>
        <xdr:cNvPr id="2" name="Chart 6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1400175</xdr:colOff>
      <xdr:row>75</xdr:row>
      <xdr:rowOff>76200</xdr:rowOff>
    </xdr:from>
    <xdr:to>
      <xdr:col>3</xdr:col>
      <xdr:colOff>238125</xdr:colOff>
      <xdr:row>94</xdr:row>
      <xdr:rowOff>66675</xdr:rowOff>
    </xdr:to>
    <xdr:graphicFrame macro="">
      <xdr:nvGraphicFramePr>
        <xdr:cNvPr id="3" name="Chart 6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40</xdr:row>
      <xdr:rowOff>0</xdr:rowOff>
    </xdr:from>
    <xdr:to>
      <xdr:col>2</xdr:col>
      <xdr:colOff>1133475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37</xdr:row>
      <xdr:rowOff>0</xdr:rowOff>
    </xdr:from>
    <xdr:to>
      <xdr:col>2</xdr:col>
      <xdr:colOff>1133475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30</xdr:row>
      <xdr:rowOff>0</xdr:rowOff>
    </xdr:from>
    <xdr:to>
      <xdr:col>2</xdr:col>
      <xdr:colOff>1133475</xdr:colOff>
      <xdr:row>30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59</xdr:row>
      <xdr:rowOff>0</xdr:rowOff>
    </xdr:from>
    <xdr:to>
      <xdr:col>2</xdr:col>
      <xdr:colOff>1133475</xdr:colOff>
      <xdr:row>59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2</xdr:col>
      <xdr:colOff>1133475</xdr:colOff>
      <xdr:row>56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304800</xdr:colOff>
      <xdr:row>62</xdr:row>
      <xdr:rowOff>0</xdr:rowOff>
    </xdr:from>
    <xdr:to>
      <xdr:col>2</xdr:col>
      <xdr:colOff>1133475</xdr:colOff>
      <xdr:row>62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67</xdr:row>
      <xdr:rowOff>0</xdr:rowOff>
    </xdr:from>
    <xdr:to>
      <xdr:col>2</xdr:col>
      <xdr:colOff>1133475</xdr:colOff>
      <xdr:row>67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304800</xdr:colOff>
      <xdr:row>64</xdr:row>
      <xdr:rowOff>0</xdr:rowOff>
    </xdr:from>
    <xdr:to>
      <xdr:col>2</xdr:col>
      <xdr:colOff>1133475</xdr:colOff>
      <xdr:row>64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304800</xdr:colOff>
      <xdr:row>60</xdr:row>
      <xdr:rowOff>0</xdr:rowOff>
    </xdr:from>
    <xdr:to>
      <xdr:col>2</xdr:col>
      <xdr:colOff>1133475</xdr:colOff>
      <xdr:row>60</xdr:row>
      <xdr:rowOff>0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304800</xdr:colOff>
      <xdr:row>57</xdr:row>
      <xdr:rowOff>0</xdr:rowOff>
    </xdr:from>
    <xdr:to>
      <xdr:col>2</xdr:col>
      <xdr:colOff>1133475</xdr:colOff>
      <xdr:row>57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206"/>
  <sheetViews>
    <sheetView showGridLines="0" tabSelected="1" zoomScaleNormal="100" zoomScaleSheetLayoutView="100" workbookViewId="0">
      <selection activeCell="B12" sqref="B12"/>
    </sheetView>
  </sheetViews>
  <sheetFormatPr baseColWidth="10" defaultColWidth="11.42578125" defaultRowHeight="12" x14ac:dyDescent="0.2"/>
  <cols>
    <col min="1" max="1" width="28.7109375" style="228" customWidth="1"/>
    <col min="2" max="2" width="50.140625" style="228" bestFit="1" customWidth="1"/>
    <col min="3" max="3" width="8.7109375" style="228" bestFit="1" customWidth="1"/>
    <col min="4" max="4" width="8.28515625" style="228" bestFit="1" customWidth="1"/>
    <col min="5" max="5" width="9.42578125" style="228" bestFit="1" customWidth="1"/>
    <col min="6" max="6" width="9.85546875" style="228" bestFit="1" customWidth="1"/>
    <col min="7" max="7" width="7" style="228" bestFit="1" customWidth="1"/>
    <col min="8" max="9" width="4.140625" style="228" customWidth="1"/>
    <col min="10" max="10" width="15" style="228" bestFit="1" customWidth="1"/>
    <col min="11" max="11" width="6.42578125" style="228" bestFit="1" customWidth="1"/>
    <col min="12" max="13" width="6.85546875" style="228" bestFit="1" customWidth="1"/>
    <col min="14" max="16384" width="11.42578125" style="228"/>
  </cols>
  <sheetData>
    <row r="1" spans="1:16" x14ac:dyDescent="0.2">
      <c r="A1" s="760" t="s">
        <v>824</v>
      </c>
      <c r="B1" s="760"/>
      <c r="C1" s="760"/>
      <c r="D1" s="760"/>
      <c r="E1" s="760"/>
      <c r="F1" s="760"/>
      <c r="G1" s="760"/>
      <c r="H1" s="230"/>
      <c r="I1" s="230"/>
    </row>
    <row r="2" spans="1:16" s="235" customFormat="1" x14ac:dyDescent="0.2">
      <c r="A2" s="231"/>
      <c r="B2" s="232"/>
      <c r="C2" s="232"/>
      <c r="D2" s="232"/>
      <c r="E2" s="232"/>
      <c r="F2" s="233"/>
      <c r="G2" s="234"/>
      <c r="H2" s="231"/>
      <c r="I2" s="231"/>
      <c r="J2" s="228"/>
      <c r="K2" s="228"/>
      <c r="L2" s="228"/>
      <c r="M2" s="228"/>
      <c r="N2" s="228"/>
      <c r="O2" s="228"/>
      <c r="P2" s="228"/>
    </row>
    <row r="3" spans="1:16" ht="24" customHeight="1" thickBot="1" x14ac:dyDescent="0.25">
      <c r="A3" s="236" t="s">
        <v>367</v>
      </c>
      <c r="B3" s="237" t="s">
        <v>184</v>
      </c>
      <c r="C3" s="237" t="s">
        <v>574</v>
      </c>
      <c r="D3" s="237" t="s">
        <v>575</v>
      </c>
      <c r="E3" s="238" t="s">
        <v>576</v>
      </c>
      <c r="F3" s="237" t="s">
        <v>577</v>
      </c>
      <c r="G3" s="239" t="s">
        <v>578</v>
      </c>
      <c r="H3" s="231"/>
      <c r="I3" s="231"/>
      <c r="J3" s="240" t="s">
        <v>579</v>
      </c>
      <c r="K3" s="241"/>
      <c r="L3" s="241"/>
      <c r="M3" s="242"/>
    </row>
    <row r="4" spans="1:16" ht="12.75" thickTop="1" x14ac:dyDescent="0.2">
      <c r="A4" s="243" t="s">
        <v>181</v>
      </c>
      <c r="B4" s="244"/>
      <c r="C4" s="244"/>
      <c r="D4" s="244"/>
      <c r="E4" s="244"/>
      <c r="F4" s="244"/>
      <c r="G4" s="244"/>
      <c r="H4" s="245"/>
      <c r="I4" s="245"/>
      <c r="J4" s="216" t="s">
        <v>580</v>
      </c>
      <c r="K4" s="216" t="s">
        <v>581</v>
      </c>
      <c r="L4" s="216" t="s">
        <v>582</v>
      </c>
      <c r="M4" s="216" t="s">
        <v>583</v>
      </c>
    </row>
    <row r="5" spans="1:16" x14ac:dyDescent="0.2">
      <c r="A5" s="246" t="s">
        <v>180</v>
      </c>
      <c r="B5" s="247" t="s">
        <v>534</v>
      </c>
      <c r="C5" s="248" t="s">
        <v>110</v>
      </c>
      <c r="D5" s="248" t="s">
        <v>110</v>
      </c>
      <c r="E5" s="248">
        <v>1</v>
      </c>
      <c r="F5" s="248" t="s">
        <v>110</v>
      </c>
      <c r="G5" s="248" t="s">
        <v>110</v>
      </c>
      <c r="H5" s="231"/>
      <c r="I5" s="231">
        <v>1</v>
      </c>
      <c r="J5" s="249">
        <f>COUNTIF(E5:E171,"sin nivel")</f>
        <v>0</v>
      </c>
      <c r="K5" s="249">
        <f>COUNTIF(E5:E171,"1")</f>
        <v>122</v>
      </c>
      <c r="L5" s="249">
        <f>COUNTIF(E5:E171,"2")</f>
        <v>0</v>
      </c>
      <c r="M5" s="249">
        <f>COUNTIF(E5:E171,"3")</f>
        <v>0</v>
      </c>
    </row>
    <row r="6" spans="1:16" x14ac:dyDescent="0.2">
      <c r="A6" s="757" t="s">
        <v>179</v>
      </c>
      <c r="B6" s="247" t="s">
        <v>584</v>
      </c>
      <c r="C6" s="248" t="s">
        <v>110</v>
      </c>
      <c r="D6" s="248" t="s">
        <v>110</v>
      </c>
      <c r="E6" s="248">
        <v>1</v>
      </c>
      <c r="F6" s="248" t="s">
        <v>110</v>
      </c>
      <c r="G6" s="248" t="s">
        <v>110</v>
      </c>
      <c r="H6" s="250"/>
      <c r="I6" s="231">
        <v>1</v>
      </c>
    </row>
    <row r="7" spans="1:16" ht="12" customHeight="1" x14ac:dyDescent="0.2">
      <c r="A7" s="758"/>
      <c r="B7" s="247" t="s">
        <v>506</v>
      </c>
      <c r="C7" s="248" t="s">
        <v>110</v>
      </c>
      <c r="D7" s="248" t="s">
        <v>110</v>
      </c>
      <c r="E7" s="248">
        <v>1</v>
      </c>
      <c r="F7" s="248" t="s">
        <v>110</v>
      </c>
      <c r="G7" s="248" t="s">
        <v>110</v>
      </c>
      <c r="H7" s="250"/>
      <c r="I7" s="231">
        <v>1</v>
      </c>
    </row>
    <row r="8" spans="1:16" x14ac:dyDescent="0.2">
      <c r="A8" s="758"/>
      <c r="B8" s="247" t="s">
        <v>507</v>
      </c>
      <c r="C8" s="248" t="s">
        <v>110</v>
      </c>
      <c r="D8" s="248" t="s">
        <v>110</v>
      </c>
      <c r="E8" s="248">
        <v>1</v>
      </c>
      <c r="F8" s="248" t="s">
        <v>110</v>
      </c>
      <c r="G8" s="248" t="s">
        <v>110</v>
      </c>
      <c r="H8" s="250"/>
      <c r="I8" s="231">
        <v>1</v>
      </c>
    </row>
    <row r="9" spans="1:16" x14ac:dyDescent="0.2">
      <c r="A9" s="759"/>
      <c r="B9" s="247" t="s">
        <v>508</v>
      </c>
      <c r="C9" s="248" t="s">
        <v>110</v>
      </c>
      <c r="D9" s="248" t="s">
        <v>110</v>
      </c>
      <c r="E9" s="248">
        <v>1</v>
      </c>
      <c r="F9" s="248" t="s">
        <v>110</v>
      </c>
      <c r="G9" s="248" t="s">
        <v>110</v>
      </c>
      <c r="H9" s="250"/>
      <c r="I9" s="231">
        <v>1</v>
      </c>
    </row>
    <row r="10" spans="1:16" x14ac:dyDescent="0.2">
      <c r="A10" s="757" t="s">
        <v>178</v>
      </c>
      <c r="B10" s="247" t="s">
        <v>585</v>
      </c>
      <c r="C10" s="248" t="s">
        <v>107</v>
      </c>
      <c r="D10" s="248" t="s">
        <v>107</v>
      </c>
      <c r="E10" s="248" t="s">
        <v>586</v>
      </c>
      <c r="F10" s="248" t="s">
        <v>107</v>
      </c>
      <c r="G10" s="248" t="s">
        <v>107</v>
      </c>
      <c r="H10" s="250"/>
      <c r="I10" s="231">
        <v>1</v>
      </c>
    </row>
    <row r="11" spans="1:16" x14ac:dyDescent="0.2">
      <c r="A11" s="759"/>
      <c r="B11" s="247" t="s">
        <v>554</v>
      </c>
      <c r="C11" s="248" t="s">
        <v>110</v>
      </c>
      <c r="D11" s="248" t="s">
        <v>110</v>
      </c>
      <c r="E11" s="248">
        <v>1</v>
      </c>
      <c r="F11" s="248" t="s">
        <v>110</v>
      </c>
      <c r="G11" s="248" t="s">
        <v>110</v>
      </c>
      <c r="H11" s="250"/>
      <c r="I11" s="231">
        <v>1</v>
      </c>
    </row>
    <row r="12" spans="1:16" x14ac:dyDescent="0.2">
      <c r="A12" s="757" t="s">
        <v>177</v>
      </c>
      <c r="B12" s="247" t="s">
        <v>523</v>
      </c>
      <c r="C12" s="248" t="s">
        <v>110</v>
      </c>
      <c r="D12" s="248" t="s">
        <v>110</v>
      </c>
      <c r="E12" s="248">
        <v>1</v>
      </c>
      <c r="F12" s="248" t="s">
        <v>110</v>
      </c>
      <c r="G12" s="248" t="s">
        <v>110</v>
      </c>
      <c r="H12" s="250"/>
      <c r="I12" s="231">
        <v>1</v>
      </c>
    </row>
    <row r="13" spans="1:16" x14ac:dyDescent="0.2">
      <c r="A13" s="758"/>
      <c r="B13" s="247" t="s">
        <v>587</v>
      </c>
      <c r="C13" s="248" t="s">
        <v>107</v>
      </c>
      <c r="D13" s="248" t="s">
        <v>107</v>
      </c>
      <c r="E13" s="248" t="s">
        <v>586</v>
      </c>
      <c r="F13" s="248" t="s">
        <v>107</v>
      </c>
      <c r="G13" s="248" t="s">
        <v>107</v>
      </c>
      <c r="H13" s="250"/>
      <c r="I13" s="231">
        <v>1</v>
      </c>
    </row>
    <row r="14" spans="1:16" x14ac:dyDescent="0.2">
      <c r="A14" s="758"/>
      <c r="B14" s="247" t="s">
        <v>525</v>
      </c>
      <c r="C14" s="248" t="s">
        <v>110</v>
      </c>
      <c r="D14" s="248" t="s">
        <v>110</v>
      </c>
      <c r="E14" s="248">
        <v>1</v>
      </c>
      <c r="F14" s="248" t="s">
        <v>107</v>
      </c>
      <c r="G14" s="248" t="s">
        <v>110</v>
      </c>
      <c r="H14" s="250"/>
      <c r="I14" s="231">
        <v>1</v>
      </c>
    </row>
    <row r="15" spans="1:16" x14ac:dyDescent="0.2">
      <c r="A15" s="758"/>
      <c r="B15" s="247" t="s">
        <v>529</v>
      </c>
      <c r="C15" s="248" t="s">
        <v>110</v>
      </c>
      <c r="D15" s="248" t="s">
        <v>110</v>
      </c>
      <c r="E15" s="248">
        <v>1</v>
      </c>
      <c r="F15" s="248" t="s">
        <v>107</v>
      </c>
      <c r="G15" s="248" t="s">
        <v>110</v>
      </c>
      <c r="H15" s="250"/>
      <c r="I15" s="231">
        <v>1</v>
      </c>
    </row>
    <row r="16" spans="1:16" x14ac:dyDescent="0.2">
      <c r="A16" s="759"/>
      <c r="B16" s="247" t="s">
        <v>516</v>
      </c>
      <c r="C16" s="248" t="s">
        <v>107</v>
      </c>
      <c r="D16" s="248" t="s">
        <v>107</v>
      </c>
      <c r="E16" s="248" t="s">
        <v>586</v>
      </c>
      <c r="F16" s="248" t="s">
        <v>107</v>
      </c>
      <c r="G16" s="248" t="s">
        <v>107</v>
      </c>
      <c r="H16" s="250"/>
      <c r="I16" s="231">
        <v>1</v>
      </c>
    </row>
    <row r="17" spans="1:15" s="229" customFormat="1" x14ac:dyDescent="0.2">
      <c r="A17" s="757" t="s">
        <v>175</v>
      </c>
      <c r="B17" s="247" t="s">
        <v>510</v>
      </c>
      <c r="C17" s="248" t="s">
        <v>110</v>
      </c>
      <c r="D17" s="248" t="s">
        <v>110</v>
      </c>
      <c r="E17" s="248">
        <v>1</v>
      </c>
      <c r="F17" s="248" t="s">
        <v>110</v>
      </c>
      <c r="G17" s="248" t="s">
        <v>110</v>
      </c>
      <c r="H17" s="250"/>
      <c r="I17" s="231">
        <v>1</v>
      </c>
      <c r="L17" s="228"/>
      <c r="M17" s="228"/>
      <c r="N17" s="228"/>
      <c r="O17" s="228"/>
    </row>
    <row r="18" spans="1:15" x14ac:dyDescent="0.2">
      <c r="A18" s="758"/>
      <c r="B18" s="247" t="s">
        <v>512</v>
      </c>
      <c r="C18" s="248" t="s">
        <v>110</v>
      </c>
      <c r="D18" s="248" t="s">
        <v>110</v>
      </c>
      <c r="E18" s="248">
        <v>1</v>
      </c>
      <c r="F18" s="248" t="s">
        <v>110</v>
      </c>
      <c r="G18" s="248" t="s">
        <v>110</v>
      </c>
      <c r="H18" s="250"/>
      <c r="I18" s="231">
        <v>1</v>
      </c>
    </row>
    <row r="19" spans="1:15" x14ac:dyDescent="0.2">
      <c r="A19" s="759"/>
      <c r="B19" s="247" t="s">
        <v>513</v>
      </c>
      <c r="C19" s="248" t="s">
        <v>110</v>
      </c>
      <c r="D19" s="248" t="s">
        <v>110</v>
      </c>
      <c r="E19" s="248">
        <v>1</v>
      </c>
      <c r="F19" s="248" t="s">
        <v>110</v>
      </c>
      <c r="G19" s="248" t="s">
        <v>110</v>
      </c>
      <c r="H19" s="250"/>
      <c r="I19" s="231">
        <v>1</v>
      </c>
    </row>
    <row r="20" spans="1:15" x14ac:dyDescent="0.2">
      <c r="A20" s="757" t="s">
        <v>174</v>
      </c>
      <c r="B20" s="247" t="s">
        <v>540</v>
      </c>
      <c r="C20" s="248" t="s">
        <v>107</v>
      </c>
      <c r="D20" s="248" t="s">
        <v>107</v>
      </c>
      <c r="E20" s="248" t="s">
        <v>586</v>
      </c>
      <c r="F20" s="248" t="s">
        <v>107</v>
      </c>
      <c r="G20" s="248" t="s">
        <v>107</v>
      </c>
      <c r="H20" s="250"/>
      <c r="I20" s="231">
        <v>1</v>
      </c>
    </row>
    <row r="21" spans="1:15" x14ac:dyDescent="0.2">
      <c r="A21" s="758"/>
      <c r="B21" s="247" t="s">
        <v>557</v>
      </c>
      <c r="C21" s="248" t="s">
        <v>110</v>
      </c>
      <c r="D21" s="248" t="s">
        <v>110</v>
      </c>
      <c r="E21" s="248">
        <v>1</v>
      </c>
      <c r="F21" s="248" t="s">
        <v>107</v>
      </c>
      <c r="G21" s="248" t="s">
        <v>110</v>
      </c>
      <c r="H21" s="250"/>
      <c r="I21" s="231">
        <v>1</v>
      </c>
    </row>
    <row r="22" spans="1:15" x14ac:dyDescent="0.2">
      <c r="A22" s="758"/>
      <c r="B22" s="247" t="s">
        <v>548</v>
      </c>
      <c r="C22" s="248" t="s">
        <v>110</v>
      </c>
      <c r="D22" s="248" t="s">
        <v>110</v>
      </c>
      <c r="E22" s="248">
        <v>1</v>
      </c>
      <c r="F22" s="248" t="s">
        <v>110</v>
      </c>
      <c r="G22" s="248" t="s">
        <v>110</v>
      </c>
      <c r="H22" s="250"/>
      <c r="I22" s="231">
        <v>1</v>
      </c>
    </row>
    <row r="23" spans="1:15" x14ac:dyDescent="0.2">
      <c r="A23" s="759"/>
      <c r="B23" s="247" t="s">
        <v>552</v>
      </c>
      <c r="C23" s="248" t="s">
        <v>110</v>
      </c>
      <c r="D23" s="248" t="s">
        <v>110</v>
      </c>
      <c r="E23" s="248">
        <v>1</v>
      </c>
      <c r="F23" s="248" t="s">
        <v>107</v>
      </c>
      <c r="G23" s="248" t="s">
        <v>110</v>
      </c>
      <c r="H23" s="250"/>
      <c r="I23" s="231">
        <v>1</v>
      </c>
    </row>
    <row r="24" spans="1:15" x14ac:dyDescent="0.2">
      <c r="A24" s="757" t="s">
        <v>173</v>
      </c>
      <c r="B24" s="247" t="s">
        <v>536</v>
      </c>
      <c r="C24" s="248" t="s">
        <v>110</v>
      </c>
      <c r="D24" s="248" t="s">
        <v>110</v>
      </c>
      <c r="E24" s="248">
        <v>1</v>
      </c>
      <c r="F24" s="248" t="s">
        <v>110</v>
      </c>
      <c r="G24" s="248" t="s">
        <v>110</v>
      </c>
      <c r="H24" s="250"/>
      <c r="I24" s="231">
        <v>1</v>
      </c>
    </row>
    <row r="25" spans="1:15" x14ac:dyDescent="0.2">
      <c r="A25" s="758"/>
      <c r="B25" s="247" t="s">
        <v>538</v>
      </c>
      <c r="C25" s="248" t="s">
        <v>110</v>
      </c>
      <c r="D25" s="248" t="s">
        <v>110</v>
      </c>
      <c r="E25" s="248">
        <v>1</v>
      </c>
      <c r="F25" s="248" t="s">
        <v>110</v>
      </c>
      <c r="G25" s="248" t="s">
        <v>110</v>
      </c>
      <c r="H25" s="250"/>
      <c r="I25" s="231">
        <v>1</v>
      </c>
    </row>
    <row r="26" spans="1:15" x14ac:dyDescent="0.2">
      <c r="A26" s="759"/>
      <c r="B26" s="247" t="s">
        <v>551</v>
      </c>
      <c r="C26" s="248" t="s">
        <v>110</v>
      </c>
      <c r="D26" s="248" t="s">
        <v>110</v>
      </c>
      <c r="E26" s="248">
        <v>1</v>
      </c>
      <c r="F26" s="248" t="s">
        <v>110</v>
      </c>
      <c r="G26" s="248" t="s">
        <v>110</v>
      </c>
      <c r="H26" s="250"/>
      <c r="I26" s="231">
        <v>1</v>
      </c>
    </row>
    <row r="27" spans="1:15" x14ac:dyDescent="0.2">
      <c r="A27" s="757" t="s">
        <v>172</v>
      </c>
      <c r="B27" s="247" t="s">
        <v>588</v>
      </c>
      <c r="C27" s="248" t="s">
        <v>110</v>
      </c>
      <c r="D27" s="248" t="s">
        <v>110</v>
      </c>
      <c r="E27" s="248">
        <v>1</v>
      </c>
      <c r="F27" s="248" t="s">
        <v>110</v>
      </c>
      <c r="G27" s="248" t="s">
        <v>110</v>
      </c>
      <c r="H27" s="250"/>
      <c r="I27" s="231">
        <v>1</v>
      </c>
    </row>
    <row r="28" spans="1:15" x14ac:dyDescent="0.2">
      <c r="A28" s="758"/>
      <c r="B28" s="247" t="s">
        <v>589</v>
      </c>
      <c r="C28" s="248" t="s">
        <v>107</v>
      </c>
      <c r="D28" s="248" t="s">
        <v>107</v>
      </c>
      <c r="E28" s="248" t="s">
        <v>586</v>
      </c>
      <c r="F28" s="248" t="s">
        <v>107</v>
      </c>
      <c r="G28" s="248" t="s">
        <v>107</v>
      </c>
      <c r="H28" s="250"/>
      <c r="I28" s="231">
        <v>1</v>
      </c>
    </row>
    <row r="29" spans="1:15" x14ac:dyDescent="0.2">
      <c r="A29" s="758"/>
      <c r="B29" s="247" t="s">
        <v>539</v>
      </c>
      <c r="C29" s="248" t="s">
        <v>110</v>
      </c>
      <c r="D29" s="248" t="s">
        <v>110</v>
      </c>
      <c r="E29" s="248">
        <v>1</v>
      </c>
      <c r="F29" s="248" t="s">
        <v>110</v>
      </c>
      <c r="G29" s="248" t="s">
        <v>110</v>
      </c>
      <c r="H29" s="250"/>
      <c r="I29" s="231">
        <v>1</v>
      </c>
    </row>
    <row r="30" spans="1:15" x14ac:dyDescent="0.2">
      <c r="A30" s="758"/>
      <c r="B30" s="247" t="s">
        <v>590</v>
      </c>
      <c r="C30" s="248" t="s">
        <v>110</v>
      </c>
      <c r="D30" s="248" t="s">
        <v>110</v>
      </c>
      <c r="E30" s="248">
        <v>1</v>
      </c>
      <c r="F30" s="248" t="s">
        <v>110</v>
      </c>
      <c r="G30" s="248" t="s">
        <v>110</v>
      </c>
      <c r="H30" s="250"/>
      <c r="I30" s="231">
        <v>1</v>
      </c>
    </row>
    <row r="31" spans="1:15" x14ac:dyDescent="0.2">
      <c r="A31" s="758"/>
      <c r="B31" s="247" t="s">
        <v>591</v>
      </c>
      <c r="C31" s="248" t="s">
        <v>107</v>
      </c>
      <c r="D31" s="248" t="s">
        <v>107</v>
      </c>
      <c r="E31" s="248" t="s">
        <v>586</v>
      </c>
      <c r="F31" s="248" t="s">
        <v>107</v>
      </c>
      <c r="G31" s="248" t="s">
        <v>107</v>
      </c>
      <c r="H31" s="250"/>
      <c r="I31" s="231">
        <v>1</v>
      </c>
    </row>
    <row r="32" spans="1:15" x14ac:dyDescent="0.2">
      <c r="A32" s="759"/>
      <c r="B32" s="247" t="s">
        <v>592</v>
      </c>
      <c r="C32" s="248" t="s">
        <v>107</v>
      </c>
      <c r="D32" s="248" t="s">
        <v>107</v>
      </c>
      <c r="E32" s="248" t="s">
        <v>586</v>
      </c>
      <c r="F32" s="248" t="s">
        <v>107</v>
      </c>
      <c r="G32" s="248" t="s">
        <v>107</v>
      </c>
      <c r="H32" s="250"/>
      <c r="I32" s="231">
        <v>1</v>
      </c>
    </row>
    <row r="33" spans="1:9" x14ac:dyDescent="0.2">
      <c r="A33" s="246" t="s">
        <v>169</v>
      </c>
      <c r="B33" s="247" t="s">
        <v>541</v>
      </c>
      <c r="C33" s="248" t="s">
        <v>110</v>
      </c>
      <c r="D33" s="248" t="s">
        <v>110</v>
      </c>
      <c r="E33" s="248">
        <v>1</v>
      </c>
      <c r="F33" s="248" t="s">
        <v>110</v>
      </c>
      <c r="G33" s="248" t="s">
        <v>110</v>
      </c>
      <c r="H33" s="250"/>
      <c r="I33" s="231">
        <v>1</v>
      </c>
    </row>
    <row r="34" spans="1:9" x14ac:dyDescent="0.2">
      <c r="A34" s="757" t="s">
        <v>165</v>
      </c>
      <c r="B34" s="247" t="s">
        <v>533</v>
      </c>
      <c r="C34" s="248" t="s">
        <v>110</v>
      </c>
      <c r="D34" s="248" t="s">
        <v>110</v>
      </c>
      <c r="E34" s="248">
        <v>1</v>
      </c>
      <c r="F34" s="248" t="s">
        <v>110</v>
      </c>
      <c r="G34" s="248" t="s">
        <v>110</v>
      </c>
      <c r="H34" s="250"/>
      <c r="I34" s="231">
        <v>1</v>
      </c>
    </row>
    <row r="35" spans="1:9" x14ac:dyDescent="0.2">
      <c r="A35" s="758"/>
      <c r="B35" s="247" t="s">
        <v>543</v>
      </c>
      <c r="C35" s="248" t="s">
        <v>110</v>
      </c>
      <c r="D35" s="248" t="s">
        <v>110</v>
      </c>
      <c r="E35" s="248">
        <v>1</v>
      </c>
      <c r="F35" s="248" t="s">
        <v>110</v>
      </c>
      <c r="G35" s="248" t="s">
        <v>110</v>
      </c>
      <c r="H35" s="250"/>
      <c r="I35" s="231">
        <v>1</v>
      </c>
    </row>
    <row r="36" spans="1:9" x14ac:dyDescent="0.2">
      <c r="A36" s="758"/>
      <c r="B36" s="247" t="s">
        <v>593</v>
      </c>
      <c r="C36" s="248" t="s">
        <v>107</v>
      </c>
      <c r="D36" s="248" t="s">
        <v>107</v>
      </c>
      <c r="E36" s="248" t="s">
        <v>586</v>
      </c>
      <c r="F36" s="248" t="s">
        <v>107</v>
      </c>
      <c r="G36" s="248" t="s">
        <v>107</v>
      </c>
      <c r="H36" s="250"/>
      <c r="I36" s="231">
        <v>1</v>
      </c>
    </row>
    <row r="37" spans="1:9" x14ac:dyDescent="0.2">
      <c r="A37" s="759"/>
      <c r="B37" s="247" t="s">
        <v>549</v>
      </c>
      <c r="C37" s="248" t="s">
        <v>110</v>
      </c>
      <c r="D37" s="248" t="s">
        <v>110</v>
      </c>
      <c r="E37" s="248">
        <v>1</v>
      </c>
      <c r="F37" s="248" t="s">
        <v>110</v>
      </c>
      <c r="G37" s="248" t="s">
        <v>110</v>
      </c>
      <c r="H37" s="250"/>
      <c r="I37" s="231">
        <v>1</v>
      </c>
    </row>
    <row r="38" spans="1:9" x14ac:dyDescent="0.2">
      <c r="A38" s="757" t="s">
        <v>164</v>
      </c>
      <c r="B38" s="247" t="s">
        <v>594</v>
      </c>
      <c r="C38" s="248" t="s">
        <v>110</v>
      </c>
      <c r="D38" s="248" t="s">
        <v>110</v>
      </c>
      <c r="E38" s="248">
        <v>1</v>
      </c>
      <c r="F38" s="248" t="s">
        <v>110</v>
      </c>
      <c r="G38" s="248" t="s">
        <v>110</v>
      </c>
      <c r="H38" s="250"/>
      <c r="I38" s="231">
        <v>1</v>
      </c>
    </row>
    <row r="39" spans="1:9" x14ac:dyDescent="0.2">
      <c r="A39" s="758"/>
      <c r="B39" s="247" t="s">
        <v>595</v>
      </c>
      <c r="C39" s="248" t="s">
        <v>107</v>
      </c>
      <c r="D39" s="248" t="s">
        <v>107</v>
      </c>
      <c r="E39" s="248" t="s">
        <v>586</v>
      </c>
      <c r="F39" s="248" t="s">
        <v>107</v>
      </c>
      <c r="G39" s="248" t="s">
        <v>107</v>
      </c>
      <c r="H39" s="250"/>
      <c r="I39" s="231">
        <v>1</v>
      </c>
    </row>
    <row r="40" spans="1:9" x14ac:dyDescent="0.2">
      <c r="A40" s="759"/>
      <c r="B40" s="247" t="s">
        <v>518</v>
      </c>
      <c r="C40" s="248" t="s">
        <v>107</v>
      </c>
      <c r="D40" s="248" t="s">
        <v>107</v>
      </c>
      <c r="E40" s="248" t="s">
        <v>586</v>
      </c>
      <c r="F40" s="248" t="s">
        <v>107</v>
      </c>
      <c r="G40" s="248" t="s">
        <v>107</v>
      </c>
      <c r="H40" s="250"/>
      <c r="I40" s="231">
        <v>1</v>
      </c>
    </row>
    <row r="41" spans="1:9" x14ac:dyDescent="0.2">
      <c r="A41" s="757" t="s">
        <v>162</v>
      </c>
      <c r="B41" s="247" t="s">
        <v>526</v>
      </c>
      <c r="C41" s="248" t="s">
        <v>110</v>
      </c>
      <c r="D41" s="248" t="s">
        <v>110</v>
      </c>
      <c r="E41" s="248">
        <v>1</v>
      </c>
      <c r="F41" s="248" t="s">
        <v>110</v>
      </c>
      <c r="G41" s="248" t="s">
        <v>110</v>
      </c>
      <c r="H41" s="250"/>
      <c r="I41" s="231">
        <v>1</v>
      </c>
    </row>
    <row r="42" spans="1:9" x14ac:dyDescent="0.2">
      <c r="A42" s="758"/>
      <c r="B42" s="247" t="s">
        <v>527</v>
      </c>
      <c r="C42" s="248" t="s">
        <v>110</v>
      </c>
      <c r="D42" s="248" t="s">
        <v>110</v>
      </c>
      <c r="E42" s="248">
        <v>1</v>
      </c>
      <c r="F42" s="248" t="s">
        <v>110</v>
      </c>
      <c r="G42" s="248" t="s">
        <v>110</v>
      </c>
      <c r="H42" s="250"/>
      <c r="I42" s="231">
        <v>1</v>
      </c>
    </row>
    <row r="43" spans="1:9" x14ac:dyDescent="0.2">
      <c r="A43" s="759"/>
      <c r="B43" s="224" t="s">
        <v>528</v>
      </c>
      <c r="C43" s="248" t="s">
        <v>107</v>
      </c>
      <c r="D43" s="248" t="s">
        <v>107</v>
      </c>
      <c r="E43" s="248" t="s">
        <v>586</v>
      </c>
      <c r="F43" s="248" t="s">
        <v>107</v>
      </c>
      <c r="G43" s="248" t="s">
        <v>107</v>
      </c>
      <c r="H43" s="250"/>
      <c r="I43" s="231">
        <v>1</v>
      </c>
    </row>
    <row r="44" spans="1:9" x14ac:dyDescent="0.2">
      <c r="A44" s="757" t="s">
        <v>161</v>
      </c>
      <c r="B44" s="247" t="s">
        <v>555</v>
      </c>
      <c r="C44" s="248" t="s">
        <v>110</v>
      </c>
      <c r="D44" s="248" t="s">
        <v>110</v>
      </c>
      <c r="E44" s="248">
        <v>1</v>
      </c>
      <c r="F44" s="248" t="s">
        <v>107</v>
      </c>
      <c r="G44" s="248" t="s">
        <v>110</v>
      </c>
      <c r="H44" s="250"/>
      <c r="I44" s="231">
        <v>1</v>
      </c>
    </row>
    <row r="45" spans="1:9" x14ac:dyDescent="0.2">
      <c r="A45" s="758"/>
      <c r="B45" s="247" t="s">
        <v>556</v>
      </c>
      <c r="C45" s="248" t="s">
        <v>110</v>
      </c>
      <c r="D45" s="248" t="s">
        <v>110</v>
      </c>
      <c r="E45" s="248">
        <v>1</v>
      </c>
      <c r="F45" s="248" t="s">
        <v>110</v>
      </c>
      <c r="G45" s="248" t="s">
        <v>110</v>
      </c>
      <c r="H45" s="250"/>
      <c r="I45" s="231">
        <v>1</v>
      </c>
    </row>
    <row r="46" spans="1:9" x14ac:dyDescent="0.2">
      <c r="A46" s="758"/>
      <c r="B46" s="247" t="s">
        <v>559</v>
      </c>
      <c r="C46" s="248" t="s">
        <v>110</v>
      </c>
      <c r="D46" s="248" t="s">
        <v>110</v>
      </c>
      <c r="E46" s="248">
        <v>1</v>
      </c>
      <c r="F46" s="248" t="s">
        <v>110</v>
      </c>
      <c r="G46" s="248" t="s">
        <v>110</v>
      </c>
      <c r="H46" s="250"/>
      <c r="I46" s="231">
        <v>1</v>
      </c>
    </row>
    <row r="47" spans="1:9" x14ac:dyDescent="0.2">
      <c r="A47" s="758"/>
      <c r="B47" s="247" t="s">
        <v>560</v>
      </c>
      <c r="C47" s="248" t="s">
        <v>110</v>
      </c>
      <c r="D47" s="248" t="s">
        <v>110</v>
      </c>
      <c r="E47" s="248">
        <v>1</v>
      </c>
      <c r="F47" s="248" t="s">
        <v>110</v>
      </c>
      <c r="G47" s="248" t="s">
        <v>110</v>
      </c>
      <c r="H47" s="250"/>
      <c r="I47" s="231">
        <v>1</v>
      </c>
    </row>
    <row r="48" spans="1:9" x14ac:dyDescent="0.2">
      <c r="A48" s="759"/>
      <c r="B48" s="247" t="s">
        <v>562</v>
      </c>
      <c r="C48" s="248" t="s">
        <v>110</v>
      </c>
      <c r="D48" s="248" t="s">
        <v>110</v>
      </c>
      <c r="E48" s="248">
        <v>1</v>
      </c>
      <c r="F48" s="248" t="s">
        <v>110</v>
      </c>
      <c r="G48" s="248" t="s">
        <v>110</v>
      </c>
      <c r="H48" s="250"/>
      <c r="I48" s="231">
        <v>1</v>
      </c>
    </row>
    <row r="49" spans="1:9" x14ac:dyDescent="0.2">
      <c r="A49" s="757" t="s">
        <v>160</v>
      </c>
      <c r="B49" s="247" t="s">
        <v>563</v>
      </c>
      <c r="C49" s="248" t="s">
        <v>110</v>
      </c>
      <c r="D49" s="248" t="s">
        <v>110</v>
      </c>
      <c r="E49" s="248">
        <v>1</v>
      </c>
      <c r="F49" s="248" t="s">
        <v>110</v>
      </c>
      <c r="G49" s="248" t="s">
        <v>110</v>
      </c>
      <c r="H49" s="250"/>
      <c r="I49" s="231">
        <v>1</v>
      </c>
    </row>
    <row r="50" spans="1:9" ht="12.75" customHeight="1" x14ac:dyDescent="0.2">
      <c r="A50" s="758"/>
      <c r="B50" s="247" t="s">
        <v>564</v>
      </c>
      <c r="C50" s="248" t="s">
        <v>110</v>
      </c>
      <c r="D50" s="248" t="s">
        <v>110</v>
      </c>
      <c r="E50" s="248">
        <v>1</v>
      </c>
      <c r="F50" s="248" t="s">
        <v>110</v>
      </c>
      <c r="G50" s="248" t="s">
        <v>110</v>
      </c>
      <c r="H50" s="250"/>
      <c r="I50" s="231">
        <v>1</v>
      </c>
    </row>
    <row r="51" spans="1:9" x14ac:dyDescent="0.2">
      <c r="A51" s="758"/>
      <c r="B51" s="247" t="s">
        <v>565</v>
      </c>
      <c r="C51" s="248" t="s">
        <v>110</v>
      </c>
      <c r="D51" s="248" t="s">
        <v>110</v>
      </c>
      <c r="E51" s="248">
        <v>1</v>
      </c>
      <c r="F51" s="248" t="s">
        <v>110</v>
      </c>
      <c r="G51" s="248" t="s">
        <v>110</v>
      </c>
      <c r="H51" s="250"/>
      <c r="I51" s="231">
        <v>1</v>
      </c>
    </row>
    <row r="52" spans="1:9" x14ac:dyDescent="0.2">
      <c r="A52" s="758"/>
      <c r="B52" s="247" t="s">
        <v>596</v>
      </c>
      <c r="C52" s="248" t="s">
        <v>107</v>
      </c>
      <c r="D52" s="248" t="s">
        <v>107</v>
      </c>
      <c r="E52" s="248" t="s">
        <v>586</v>
      </c>
      <c r="F52" s="248" t="s">
        <v>107</v>
      </c>
      <c r="G52" s="248" t="s">
        <v>107</v>
      </c>
      <c r="H52" s="250"/>
      <c r="I52" s="231">
        <v>1</v>
      </c>
    </row>
    <row r="53" spans="1:9" x14ac:dyDescent="0.2">
      <c r="A53" s="759"/>
      <c r="B53" s="247" t="s">
        <v>572</v>
      </c>
      <c r="C53" s="248" t="s">
        <v>110</v>
      </c>
      <c r="D53" s="248" t="s">
        <v>110</v>
      </c>
      <c r="E53" s="248">
        <v>1</v>
      </c>
      <c r="F53" s="248" t="s">
        <v>110</v>
      </c>
      <c r="G53" s="248" t="s">
        <v>110</v>
      </c>
      <c r="H53" s="250"/>
      <c r="I53" s="231">
        <v>1</v>
      </c>
    </row>
    <row r="54" spans="1:9" x14ac:dyDescent="0.2">
      <c r="A54" s="757" t="s">
        <v>158</v>
      </c>
      <c r="B54" s="247" t="s">
        <v>558</v>
      </c>
      <c r="C54" s="248" t="s">
        <v>110</v>
      </c>
      <c r="D54" s="248" t="s">
        <v>110</v>
      </c>
      <c r="E54" s="248">
        <v>1</v>
      </c>
      <c r="F54" s="248" t="s">
        <v>110</v>
      </c>
      <c r="G54" s="248" t="s">
        <v>110</v>
      </c>
      <c r="H54" s="250"/>
      <c r="I54" s="231">
        <v>1</v>
      </c>
    </row>
    <row r="55" spans="1:9" x14ac:dyDescent="0.2">
      <c r="A55" s="759"/>
      <c r="B55" s="247" t="s">
        <v>561</v>
      </c>
      <c r="C55" s="248" t="s">
        <v>110</v>
      </c>
      <c r="D55" s="248" t="s">
        <v>110</v>
      </c>
      <c r="E55" s="248">
        <v>1</v>
      </c>
      <c r="F55" s="248" t="s">
        <v>110</v>
      </c>
      <c r="G55" s="248" t="s">
        <v>110</v>
      </c>
      <c r="H55" s="250"/>
      <c r="I55" s="231">
        <v>1</v>
      </c>
    </row>
    <row r="56" spans="1:9" x14ac:dyDescent="0.2">
      <c r="A56" s="757" t="s">
        <v>156</v>
      </c>
      <c r="B56" s="247" t="s">
        <v>597</v>
      </c>
      <c r="C56" s="248" t="s">
        <v>107</v>
      </c>
      <c r="D56" s="248" t="s">
        <v>107</v>
      </c>
      <c r="E56" s="248" t="s">
        <v>586</v>
      </c>
      <c r="F56" s="248" t="s">
        <v>107</v>
      </c>
      <c r="G56" s="248" t="s">
        <v>107</v>
      </c>
      <c r="H56" s="250"/>
      <c r="I56" s="231">
        <v>1</v>
      </c>
    </row>
    <row r="57" spans="1:9" x14ac:dyDescent="0.2">
      <c r="A57" s="758"/>
      <c r="B57" s="247" t="s">
        <v>519</v>
      </c>
      <c r="C57" s="248" t="s">
        <v>110</v>
      </c>
      <c r="D57" s="248" t="s">
        <v>110</v>
      </c>
      <c r="E57" s="248">
        <v>1</v>
      </c>
      <c r="F57" s="248" t="s">
        <v>107</v>
      </c>
      <c r="G57" s="248" t="s">
        <v>110</v>
      </c>
      <c r="H57" s="250"/>
      <c r="I57" s="231">
        <v>1</v>
      </c>
    </row>
    <row r="58" spans="1:9" x14ac:dyDescent="0.2">
      <c r="A58" s="758"/>
      <c r="B58" s="247" t="s">
        <v>520</v>
      </c>
      <c r="C58" s="248" t="s">
        <v>110</v>
      </c>
      <c r="D58" s="248" t="s">
        <v>110</v>
      </c>
      <c r="E58" s="248">
        <v>1</v>
      </c>
      <c r="F58" s="248" t="s">
        <v>107</v>
      </c>
      <c r="G58" s="248" t="s">
        <v>110</v>
      </c>
      <c r="H58" s="250"/>
      <c r="I58" s="231">
        <v>1</v>
      </c>
    </row>
    <row r="59" spans="1:9" x14ac:dyDescent="0.2">
      <c r="A59" s="758"/>
      <c r="B59" s="247" t="s">
        <v>521</v>
      </c>
      <c r="C59" s="248" t="s">
        <v>110</v>
      </c>
      <c r="D59" s="248" t="s">
        <v>110</v>
      </c>
      <c r="E59" s="248">
        <v>1</v>
      </c>
      <c r="F59" s="248" t="s">
        <v>107</v>
      </c>
      <c r="G59" s="248" t="s">
        <v>110</v>
      </c>
      <c r="H59" s="250"/>
      <c r="I59" s="231">
        <v>1</v>
      </c>
    </row>
    <row r="60" spans="1:9" x14ac:dyDescent="0.2">
      <c r="A60" s="759"/>
      <c r="B60" s="247" t="s">
        <v>522</v>
      </c>
      <c r="C60" s="248" t="s">
        <v>110</v>
      </c>
      <c r="D60" s="248" t="s">
        <v>110</v>
      </c>
      <c r="E60" s="248">
        <v>1</v>
      </c>
      <c r="F60" s="248" t="s">
        <v>110</v>
      </c>
      <c r="G60" s="248" t="s">
        <v>110</v>
      </c>
      <c r="H60" s="250"/>
      <c r="I60" s="231">
        <v>1</v>
      </c>
    </row>
    <row r="61" spans="1:9" x14ac:dyDescent="0.2">
      <c r="A61" s="246" t="s">
        <v>146</v>
      </c>
      <c r="B61" s="247" t="s">
        <v>515</v>
      </c>
      <c r="C61" s="248" t="s">
        <v>110</v>
      </c>
      <c r="D61" s="248" t="s">
        <v>110</v>
      </c>
      <c r="E61" s="248">
        <v>1</v>
      </c>
      <c r="F61" s="248" t="s">
        <v>110</v>
      </c>
      <c r="G61" s="248" t="s">
        <v>110</v>
      </c>
      <c r="H61" s="250"/>
      <c r="I61" s="231">
        <v>1</v>
      </c>
    </row>
    <row r="62" spans="1:9" x14ac:dyDescent="0.2">
      <c r="A62" s="246" t="s">
        <v>143</v>
      </c>
      <c r="B62" s="247" t="s">
        <v>517</v>
      </c>
      <c r="C62" s="248" t="s">
        <v>110</v>
      </c>
      <c r="D62" s="248" t="s">
        <v>110</v>
      </c>
      <c r="E62" s="248">
        <v>1</v>
      </c>
      <c r="F62" s="248" t="s">
        <v>110</v>
      </c>
      <c r="G62" s="248" t="s">
        <v>110</v>
      </c>
      <c r="H62" s="250"/>
      <c r="I62" s="231">
        <v>1</v>
      </c>
    </row>
    <row r="63" spans="1:9" x14ac:dyDescent="0.2">
      <c r="A63" s="757" t="s">
        <v>141</v>
      </c>
      <c r="B63" s="247" t="s">
        <v>524</v>
      </c>
      <c r="C63" s="248" t="s">
        <v>110</v>
      </c>
      <c r="D63" s="248" t="s">
        <v>110</v>
      </c>
      <c r="E63" s="248">
        <v>1</v>
      </c>
      <c r="F63" s="248" t="s">
        <v>110</v>
      </c>
      <c r="G63" s="248" t="s">
        <v>110</v>
      </c>
      <c r="H63" s="250"/>
      <c r="I63" s="231">
        <v>1</v>
      </c>
    </row>
    <row r="64" spans="1:9" x14ac:dyDescent="0.2">
      <c r="A64" s="759"/>
      <c r="B64" s="247" t="s">
        <v>509</v>
      </c>
      <c r="C64" s="248" t="s">
        <v>110</v>
      </c>
      <c r="D64" s="248" t="s">
        <v>110</v>
      </c>
      <c r="E64" s="248">
        <v>1</v>
      </c>
      <c r="F64" s="248" t="s">
        <v>110</v>
      </c>
      <c r="G64" s="248" t="s">
        <v>110</v>
      </c>
      <c r="H64" s="250"/>
      <c r="I64" s="231">
        <v>1</v>
      </c>
    </row>
    <row r="65" spans="1:9" x14ac:dyDescent="0.2">
      <c r="A65" s="757" t="s">
        <v>139</v>
      </c>
      <c r="B65" s="247" t="s">
        <v>573</v>
      </c>
      <c r="C65" s="248" t="s">
        <v>110</v>
      </c>
      <c r="D65" s="248" t="s">
        <v>110</v>
      </c>
      <c r="E65" s="248">
        <v>1</v>
      </c>
      <c r="F65" s="248" t="s">
        <v>110</v>
      </c>
      <c r="G65" s="248" t="s">
        <v>110</v>
      </c>
      <c r="H65" s="250"/>
      <c r="I65" s="231">
        <v>1</v>
      </c>
    </row>
    <row r="66" spans="1:9" x14ac:dyDescent="0.2">
      <c r="A66" s="758"/>
      <c r="B66" s="247" t="s">
        <v>530</v>
      </c>
      <c r="C66" s="248" t="s">
        <v>110</v>
      </c>
      <c r="D66" s="248" t="s">
        <v>110</v>
      </c>
      <c r="E66" s="248">
        <v>1</v>
      </c>
      <c r="F66" s="248" t="s">
        <v>110</v>
      </c>
      <c r="G66" s="248" t="s">
        <v>110</v>
      </c>
      <c r="H66" s="250"/>
      <c r="I66" s="231">
        <v>1</v>
      </c>
    </row>
    <row r="67" spans="1:9" x14ac:dyDescent="0.2">
      <c r="A67" s="758"/>
      <c r="B67" s="247" t="s">
        <v>531</v>
      </c>
      <c r="C67" s="248" t="s">
        <v>110</v>
      </c>
      <c r="D67" s="248" t="s">
        <v>110</v>
      </c>
      <c r="E67" s="248">
        <v>1</v>
      </c>
      <c r="F67" s="248" t="s">
        <v>110</v>
      </c>
      <c r="G67" s="248" t="s">
        <v>110</v>
      </c>
      <c r="H67" s="250"/>
      <c r="I67" s="231">
        <v>1</v>
      </c>
    </row>
    <row r="68" spans="1:9" x14ac:dyDescent="0.2">
      <c r="A68" s="759"/>
      <c r="B68" s="247" t="s">
        <v>532</v>
      </c>
      <c r="C68" s="248" t="s">
        <v>110</v>
      </c>
      <c r="D68" s="248" t="s">
        <v>110</v>
      </c>
      <c r="E68" s="248">
        <v>1</v>
      </c>
      <c r="F68" s="248" t="s">
        <v>110</v>
      </c>
      <c r="G68" s="248" t="s">
        <v>110</v>
      </c>
      <c r="H68" s="250"/>
      <c r="I68" s="231">
        <v>1</v>
      </c>
    </row>
    <row r="69" spans="1:9" x14ac:dyDescent="0.2">
      <c r="A69" s="757" t="s">
        <v>138</v>
      </c>
      <c r="B69" s="247" t="s">
        <v>545</v>
      </c>
      <c r="C69" s="248" t="s">
        <v>110</v>
      </c>
      <c r="D69" s="248" t="s">
        <v>110</v>
      </c>
      <c r="E69" s="248">
        <v>1</v>
      </c>
      <c r="F69" s="248" t="s">
        <v>110</v>
      </c>
      <c r="G69" s="248" t="s">
        <v>110</v>
      </c>
      <c r="H69" s="250"/>
      <c r="I69" s="231">
        <v>1</v>
      </c>
    </row>
    <row r="70" spans="1:9" x14ac:dyDescent="0.2">
      <c r="A70" s="759"/>
      <c r="B70" s="247" t="s">
        <v>553</v>
      </c>
      <c r="C70" s="248" t="s">
        <v>110</v>
      </c>
      <c r="D70" s="248" t="s">
        <v>110</v>
      </c>
      <c r="E70" s="248">
        <v>1</v>
      </c>
      <c r="F70" s="248" t="s">
        <v>110</v>
      </c>
      <c r="G70" s="248" t="s">
        <v>110</v>
      </c>
      <c r="H70" s="250"/>
      <c r="I70" s="231">
        <v>1</v>
      </c>
    </row>
    <row r="71" spans="1:9" x14ac:dyDescent="0.2">
      <c r="A71" s="243" t="s">
        <v>136</v>
      </c>
      <c r="B71" s="244"/>
      <c r="C71" s="244"/>
      <c r="D71" s="244"/>
      <c r="E71" s="244"/>
      <c r="F71" s="244"/>
      <c r="G71" s="244"/>
      <c r="H71" s="250"/>
      <c r="I71" s="231"/>
    </row>
    <row r="72" spans="1:9" x14ac:dyDescent="0.2">
      <c r="A72" s="757" t="s">
        <v>135</v>
      </c>
      <c r="B72" s="247" t="s">
        <v>588</v>
      </c>
      <c r="C72" s="248" t="s">
        <v>110</v>
      </c>
      <c r="D72" s="248" t="s">
        <v>110</v>
      </c>
      <c r="E72" s="248">
        <v>1</v>
      </c>
      <c r="F72" s="248" t="s">
        <v>110</v>
      </c>
      <c r="G72" s="248" t="s">
        <v>110</v>
      </c>
      <c r="H72" s="250"/>
      <c r="I72" s="231">
        <v>1</v>
      </c>
    </row>
    <row r="73" spans="1:9" x14ac:dyDescent="0.2">
      <c r="A73" s="758"/>
      <c r="B73" s="247" t="s">
        <v>536</v>
      </c>
      <c r="C73" s="248" t="s">
        <v>110</v>
      </c>
      <c r="D73" s="248" t="s">
        <v>110</v>
      </c>
      <c r="E73" s="248">
        <v>1</v>
      </c>
      <c r="F73" s="248" t="s">
        <v>110</v>
      </c>
      <c r="G73" s="248" t="s">
        <v>110</v>
      </c>
      <c r="H73" s="250"/>
      <c r="I73" s="231">
        <v>1</v>
      </c>
    </row>
    <row r="74" spans="1:9" x14ac:dyDescent="0.2">
      <c r="A74" s="758"/>
      <c r="B74" s="247" t="s">
        <v>539</v>
      </c>
      <c r="C74" s="248" t="s">
        <v>110</v>
      </c>
      <c r="D74" s="248" t="s">
        <v>110</v>
      </c>
      <c r="E74" s="248">
        <v>1</v>
      </c>
      <c r="F74" s="248" t="s">
        <v>110</v>
      </c>
      <c r="G74" s="248" t="s">
        <v>110</v>
      </c>
      <c r="H74" s="250"/>
      <c r="I74" s="231">
        <v>1</v>
      </c>
    </row>
    <row r="75" spans="1:9" x14ac:dyDescent="0.2">
      <c r="A75" s="758"/>
      <c r="B75" s="247" t="s">
        <v>541</v>
      </c>
      <c r="C75" s="248" t="s">
        <v>110</v>
      </c>
      <c r="D75" s="248" t="s">
        <v>110</v>
      </c>
      <c r="E75" s="248">
        <v>1</v>
      </c>
      <c r="F75" s="248" t="s">
        <v>107</v>
      </c>
      <c r="G75" s="248" t="s">
        <v>110</v>
      </c>
      <c r="H75" s="250"/>
      <c r="I75" s="231">
        <v>1</v>
      </c>
    </row>
    <row r="76" spans="1:9" x14ac:dyDescent="0.2">
      <c r="A76" s="758"/>
      <c r="B76" s="247" t="s">
        <v>562</v>
      </c>
      <c r="C76" s="248" t="s">
        <v>110</v>
      </c>
      <c r="D76" s="248" t="s">
        <v>110</v>
      </c>
      <c r="E76" s="248">
        <v>1</v>
      </c>
      <c r="F76" s="248" t="s">
        <v>107</v>
      </c>
      <c r="G76" s="248" t="s">
        <v>110</v>
      </c>
      <c r="H76" s="250"/>
      <c r="I76" s="231">
        <v>1</v>
      </c>
    </row>
    <row r="77" spans="1:9" x14ac:dyDescent="0.2">
      <c r="A77" s="758"/>
      <c r="B77" s="247" t="s">
        <v>519</v>
      </c>
      <c r="C77" s="248" t="s">
        <v>110</v>
      </c>
      <c r="D77" s="248" t="s">
        <v>110</v>
      </c>
      <c r="E77" s="248">
        <v>1</v>
      </c>
      <c r="F77" s="248" t="s">
        <v>107</v>
      </c>
      <c r="G77" s="248" t="s">
        <v>110</v>
      </c>
      <c r="H77" s="250"/>
      <c r="I77" s="231">
        <v>1</v>
      </c>
    </row>
    <row r="78" spans="1:9" x14ac:dyDescent="0.2">
      <c r="A78" s="759"/>
      <c r="B78" s="247" t="s">
        <v>515</v>
      </c>
      <c r="C78" s="248" t="s">
        <v>110</v>
      </c>
      <c r="D78" s="248" t="s">
        <v>110</v>
      </c>
      <c r="E78" s="248">
        <v>1</v>
      </c>
      <c r="F78" s="248" t="s">
        <v>107</v>
      </c>
      <c r="G78" s="248" t="s">
        <v>110</v>
      </c>
      <c r="H78" s="250"/>
      <c r="I78" s="231">
        <v>1</v>
      </c>
    </row>
    <row r="79" spans="1:9" x14ac:dyDescent="0.2">
      <c r="A79" s="757" t="s">
        <v>133</v>
      </c>
      <c r="B79" s="247" t="s">
        <v>564</v>
      </c>
      <c r="C79" s="248" t="s">
        <v>110</v>
      </c>
      <c r="D79" s="248" t="s">
        <v>110</v>
      </c>
      <c r="E79" s="248">
        <v>1</v>
      </c>
      <c r="F79" s="248" t="s">
        <v>107</v>
      </c>
      <c r="G79" s="248" t="s">
        <v>110</v>
      </c>
      <c r="H79" s="250"/>
      <c r="I79" s="231">
        <v>1</v>
      </c>
    </row>
    <row r="80" spans="1:9" x14ac:dyDescent="0.2">
      <c r="A80" s="758"/>
      <c r="B80" s="247" t="s">
        <v>588</v>
      </c>
      <c r="C80" s="248" t="s">
        <v>110</v>
      </c>
      <c r="D80" s="248" t="s">
        <v>110</v>
      </c>
      <c r="E80" s="248">
        <v>1</v>
      </c>
      <c r="F80" s="248" t="s">
        <v>110</v>
      </c>
      <c r="G80" s="248" t="s">
        <v>110</v>
      </c>
      <c r="H80" s="250"/>
      <c r="I80" s="231">
        <v>1</v>
      </c>
    </row>
    <row r="81" spans="1:9" x14ac:dyDescent="0.2">
      <c r="A81" s="758"/>
      <c r="B81" s="247" t="s">
        <v>539</v>
      </c>
      <c r="C81" s="248" t="s">
        <v>110</v>
      </c>
      <c r="D81" s="248" t="s">
        <v>110</v>
      </c>
      <c r="E81" s="248">
        <v>1</v>
      </c>
      <c r="F81" s="248" t="s">
        <v>110</v>
      </c>
      <c r="G81" s="248" t="s">
        <v>110</v>
      </c>
      <c r="H81" s="250"/>
      <c r="I81" s="231">
        <v>1</v>
      </c>
    </row>
    <row r="82" spans="1:9" x14ac:dyDescent="0.2">
      <c r="A82" s="758"/>
      <c r="B82" s="247" t="s">
        <v>541</v>
      </c>
      <c r="C82" s="248" t="s">
        <v>110</v>
      </c>
      <c r="D82" s="248" t="s">
        <v>110</v>
      </c>
      <c r="E82" s="248">
        <v>1</v>
      </c>
      <c r="F82" s="248" t="s">
        <v>110</v>
      </c>
      <c r="G82" s="248" t="s">
        <v>110</v>
      </c>
      <c r="H82" s="250"/>
      <c r="I82" s="231">
        <v>1</v>
      </c>
    </row>
    <row r="83" spans="1:9" x14ac:dyDescent="0.2">
      <c r="A83" s="758"/>
      <c r="B83" s="247" t="s">
        <v>590</v>
      </c>
      <c r="C83" s="248" t="s">
        <v>110</v>
      </c>
      <c r="D83" s="248" t="s">
        <v>110</v>
      </c>
      <c r="E83" s="248">
        <v>1</v>
      </c>
      <c r="F83" s="248" t="s">
        <v>107</v>
      </c>
      <c r="G83" s="248" t="s">
        <v>110</v>
      </c>
      <c r="H83" s="250"/>
      <c r="I83" s="231">
        <v>1</v>
      </c>
    </row>
    <row r="84" spans="1:9" ht="12" customHeight="1" x14ac:dyDescent="0.2">
      <c r="A84" s="759"/>
      <c r="B84" s="247" t="s">
        <v>548</v>
      </c>
      <c r="C84" s="248" t="s">
        <v>110</v>
      </c>
      <c r="D84" s="248" t="s">
        <v>110</v>
      </c>
      <c r="E84" s="248">
        <v>1</v>
      </c>
      <c r="F84" s="248" t="s">
        <v>110</v>
      </c>
      <c r="G84" s="248" t="s">
        <v>110</v>
      </c>
      <c r="H84" s="250"/>
      <c r="I84" s="231">
        <v>1</v>
      </c>
    </row>
    <row r="85" spans="1:9" x14ac:dyDescent="0.2">
      <c r="A85" s="757" t="s">
        <v>132</v>
      </c>
      <c r="B85" s="247" t="s">
        <v>564</v>
      </c>
      <c r="C85" s="248" t="s">
        <v>110</v>
      </c>
      <c r="D85" s="248" t="s">
        <v>110</v>
      </c>
      <c r="E85" s="248">
        <v>1</v>
      </c>
      <c r="F85" s="248" t="s">
        <v>107</v>
      </c>
      <c r="G85" s="248" t="s">
        <v>110</v>
      </c>
      <c r="H85" s="250"/>
      <c r="I85" s="231">
        <v>1</v>
      </c>
    </row>
    <row r="86" spans="1:9" x14ac:dyDescent="0.2">
      <c r="A86" s="758"/>
      <c r="B86" s="247" t="s">
        <v>588</v>
      </c>
      <c r="C86" s="248" t="s">
        <v>110</v>
      </c>
      <c r="D86" s="248" t="s">
        <v>110</v>
      </c>
      <c r="E86" s="248">
        <v>1</v>
      </c>
      <c r="F86" s="248" t="s">
        <v>107</v>
      </c>
      <c r="G86" s="248" t="s">
        <v>110</v>
      </c>
      <c r="H86" s="250"/>
      <c r="I86" s="231">
        <v>1</v>
      </c>
    </row>
    <row r="87" spans="1:9" x14ac:dyDescent="0.2">
      <c r="A87" s="758"/>
      <c r="B87" s="247" t="s">
        <v>539</v>
      </c>
      <c r="C87" s="248" t="s">
        <v>110</v>
      </c>
      <c r="D87" s="248" t="s">
        <v>110</v>
      </c>
      <c r="E87" s="248">
        <v>1</v>
      </c>
      <c r="F87" s="248" t="s">
        <v>107</v>
      </c>
      <c r="G87" s="248" t="s">
        <v>110</v>
      </c>
      <c r="H87" s="250"/>
      <c r="I87" s="231">
        <v>1</v>
      </c>
    </row>
    <row r="88" spans="1:9" x14ac:dyDescent="0.2">
      <c r="A88" s="758"/>
      <c r="B88" s="247" t="s">
        <v>541</v>
      </c>
      <c r="C88" s="248" t="s">
        <v>110</v>
      </c>
      <c r="D88" s="248" t="s">
        <v>110</v>
      </c>
      <c r="E88" s="248">
        <v>1</v>
      </c>
      <c r="F88" s="248" t="s">
        <v>107</v>
      </c>
      <c r="G88" s="248" t="s">
        <v>110</v>
      </c>
      <c r="H88" s="250"/>
      <c r="I88" s="231">
        <v>1</v>
      </c>
    </row>
    <row r="89" spans="1:9" x14ac:dyDescent="0.2">
      <c r="A89" s="758"/>
      <c r="B89" s="247" t="s">
        <v>590</v>
      </c>
      <c r="C89" s="248" t="s">
        <v>110</v>
      </c>
      <c r="D89" s="248" t="s">
        <v>110</v>
      </c>
      <c r="E89" s="248">
        <v>1</v>
      </c>
      <c r="F89" s="248" t="s">
        <v>107</v>
      </c>
      <c r="G89" s="248" t="s">
        <v>110</v>
      </c>
      <c r="H89" s="250"/>
      <c r="I89" s="231">
        <v>1</v>
      </c>
    </row>
    <row r="90" spans="1:9" x14ac:dyDescent="0.2">
      <c r="A90" s="759"/>
      <c r="B90" s="247" t="s">
        <v>548</v>
      </c>
      <c r="C90" s="248" t="s">
        <v>110</v>
      </c>
      <c r="D90" s="248" t="s">
        <v>110</v>
      </c>
      <c r="E90" s="248">
        <v>1</v>
      </c>
      <c r="F90" s="248" t="s">
        <v>107</v>
      </c>
      <c r="G90" s="248" t="s">
        <v>110</v>
      </c>
      <c r="H90" s="250"/>
      <c r="I90" s="231">
        <v>1</v>
      </c>
    </row>
    <row r="91" spans="1:9" x14ac:dyDescent="0.2">
      <c r="A91" s="757" t="s">
        <v>131</v>
      </c>
      <c r="B91" s="247" t="s">
        <v>514</v>
      </c>
      <c r="C91" s="248" t="s">
        <v>110</v>
      </c>
      <c r="D91" s="248" t="s">
        <v>110</v>
      </c>
      <c r="E91" s="248">
        <v>1</v>
      </c>
      <c r="F91" s="248" t="s">
        <v>110</v>
      </c>
      <c r="G91" s="248" t="s">
        <v>110</v>
      </c>
      <c r="H91" s="250"/>
      <c r="I91" s="231">
        <v>1</v>
      </c>
    </row>
    <row r="92" spans="1:9" x14ac:dyDescent="0.2">
      <c r="A92" s="758"/>
      <c r="B92" s="247" t="s">
        <v>588</v>
      </c>
      <c r="C92" s="248" t="s">
        <v>110</v>
      </c>
      <c r="D92" s="248" t="s">
        <v>110</v>
      </c>
      <c r="E92" s="248">
        <v>1</v>
      </c>
      <c r="F92" s="248" t="s">
        <v>110</v>
      </c>
      <c r="G92" s="248" t="s">
        <v>110</v>
      </c>
      <c r="H92" s="250"/>
      <c r="I92" s="231">
        <v>1</v>
      </c>
    </row>
    <row r="93" spans="1:9" x14ac:dyDescent="0.2">
      <c r="A93" s="758"/>
      <c r="B93" s="247" t="s">
        <v>539</v>
      </c>
      <c r="C93" s="248" t="s">
        <v>110</v>
      </c>
      <c r="D93" s="248" t="s">
        <v>110</v>
      </c>
      <c r="E93" s="248">
        <v>1</v>
      </c>
      <c r="F93" s="248" t="s">
        <v>110</v>
      </c>
      <c r="G93" s="248" t="s">
        <v>110</v>
      </c>
      <c r="H93" s="250"/>
      <c r="I93" s="231">
        <v>1</v>
      </c>
    </row>
    <row r="94" spans="1:9" x14ac:dyDescent="0.2">
      <c r="A94" s="758"/>
      <c r="B94" s="247" t="s">
        <v>541</v>
      </c>
      <c r="C94" s="248" t="s">
        <v>110</v>
      </c>
      <c r="D94" s="248" t="s">
        <v>110</v>
      </c>
      <c r="E94" s="248">
        <v>1</v>
      </c>
      <c r="F94" s="248" t="s">
        <v>107</v>
      </c>
      <c r="G94" s="248" t="s">
        <v>110</v>
      </c>
      <c r="H94" s="250"/>
      <c r="I94" s="231">
        <v>1</v>
      </c>
    </row>
    <row r="95" spans="1:9" x14ac:dyDescent="0.2">
      <c r="A95" s="758"/>
      <c r="B95" s="247" t="s">
        <v>590</v>
      </c>
      <c r="C95" s="248" t="s">
        <v>110</v>
      </c>
      <c r="D95" s="248" t="s">
        <v>110</v>
      </c>
      <c r="E95" s="248">
        <v>1</v>
      </c>
      <c r="F95" s="248" t="s">
        <v>110</v>
      </c>
      <c r="G95" s="248" t="s">
        <v>110</v>
      </c>
      <c r="H95" s="250"/>
      <c r="I95" s="231">
        <v>1</v>
      </c>
    </row>
    <row r="96" spans="1:9" x14ac:dyDescent="0.2">
      <c r="A96" s="759"/>
      <c r="B96" s="247" t="s">
        <v>548</v>
      </c>
      <c r="C96" s="248" t="s">
        <v>110</v>
      </c>
      <c r="D96" s="248" t="s">
        <v>110</v>
      </c>
      <c r="E96" s="248">
        <v>1</v>
      </c>
      <c r="F96" s="248" t="s">
        <v>110</v>
      </c>
      <c r="G96" s="248" t="s">
        <v>110</v>
      </c>
      <c r="H96" s="250"/>
      <c r="I96" s="231">
        <v>1</v>
      </c>
    </row>
    <row r="97" spans="1:9" x14ac:dyDescent="0.2">
      <c r="A97" s="757" t="s">
        <v>130</v>
      </c>
      <c r="B97" s="247" t="s">
        <v>510</v>
      </c>
      <c r="C97" s="248" t="s">
        <v>110</v>
      </c>
      <c r="D97" s="248" t="s">
        <v>110</v>
      </c>
      <c r="E97" s="248">
        <v>1</v>
      </c>
      <c r="F97" s="248" t="s">
        <v>110</v>
      </c>
      <c r="G97" s="248" t="s">
        <v>110</v>
      </c>
      <c r="H97" s="250"/>
      <c r="I97" s="231">
        <v>1</v>
      </c>
    </row>
    <row r="98" spans="1:9" x14ac:dyDescent="0.2">
      <c r="A98" s="758"/>
      <c r="B98" s="247" t="s">
        <v>535</v>
      </c>
      <c r="C98" s="248" t="s">
        <v>110</v>
      </c>
      <c r="D98" s="248" t="s">
        <v>110</v>
      </c>
      <c r="E98" s="248">
        <v>1</v>
      </c>
      <c r="F98" s="248" t="s">
        <v>107</v>
      </c>
      <c r="G98" s="248" t="s">
        <v>110</v>
      </c>
      <c r="H98" s="250"/>
      <c r="I98" s="231">
        <v>1</v>
      </c>
    </row>
    <row r="99" spans="1:9" x14ac:dyDescent="0.2">
      <c r="A99" s="758"/>
      <c r="B99" s="247" t="s">
        <v>545</v>
      </c>
      <c r="C99" s="248" t="s">
        <v>107</v>
      </c>
      <c r="D99" s="248" t="s">
        <v>107</v>
      </c>
      <c r="E99" s="248" t="s">
        <v>586</v>
      </c>
      <c r="F99" s="248" t="s">
        <v>107</v>
      </c>
      <c r="G99" s="248" t="s">
        <v>107</v>
      </c>
      <c r="H99" s="250"/>
      <c r="I99" s="231">
        <v>1</v>
      </c>
    </row>
    <row r="100" spans="1:9" x14ac:dyDescent="0.2">
      <c r="A100" s="758"/>
      <c r="B100" s="247" t="s">
        <v>549</v>
      </c>
      <c r="C100" s="248" t="s">
        <v>110</v>
      </c>
      <c r="D100" s="248" t="s">
        <v>110</v>
      </c>
      <c r="E100" s="248">
        <v>1</v>
      </c>
      <c r="F100" s="248" t="s">
        <v>107</v>
      </c>
      <c r="G100" s="248" t="s">
        <v>110</v>
      </c>
      <c r="H100" s="250"/>
      <c r="I100" s="231">
        <v>1</v>
      </c>
    </row>
    <row r="101" spans="1:9" x14ac:dyDescent="0.2">
      <c r="A101" s="759"/>
      <c r="B101" s="247" t="s">
        <v>553</v>
      </c>
      <c r="C101" s="248" t="s">
        <v>110</v>
      </c>
      <c r="D101" s="248" t="s">
        <v>110</v>
      </c>
      <c r="E101" s="248">
        <v>1</v>
      </c>
      <c r="F101" s="248" t="s">
        <v>110</v>
      </c>
      <c r="G101" s="248" t="s">
        <v>110</v>
      </c>
      <c r="H101" s="250"/>
      <c r="I101" s="231">
        <v>1</v>
      </c>
    </row>
    <row r="102" spans="1:9" x14ac:dyDescent="0.2">
      <c r="A102" s="757" t="s">
        <v>129</v>
      </c>
      <c r="B102" s="247" t="s">
        <v>564</v>
      </c>
      <c r="C102" s="248" t="s">
        <v>110</v>
      </c>
      <c r="D102" s="248" t="s">
        <v>110</v>
      </c>
      <c r="E102" s="248">
        <v>1</v>
      </c>
      <c r="F102" s="248" t="s">
        <v>107</v>
      </c>
      <c r="G102" s="248" t="s">
        <v>110</v>
      </c>
      <c r="H102" s="250"/>
      <c r="I102" s="231">
        <v>1</v>
      </c>
    </row>
    <row r="103" spans="1:9" x14ac:dyDescent="0.2">
      <c r="A103" s="758"/>
      <c r="B103" s="247" t="s">
        <v>588</v>
      </c>
      <c r="C103" s="248" t="s">
        <v>110</v>
      </c>
      <c r="D103" s="248" t="s">
        <v>110</v>
      </c>
      <c r="E103" s="248">
        <v>1</v>
      </c>
      <c r="F103" s="248" t="s">
        <v>110</v>
      </c>
      <c r="G103" s="248" t="s">
        <v>110</v>
      </c>
      <c r="H103" s="250"/>
      <c r="I103" s="231">
        <v>1</v>
      </c>
    </row>
    <row r="104" spans="1:9" x14ac:dyDescent="0.2">
      <c r="A104" s="758"/>
      <c r="B104" s="247" t="s">
        <v>536</v>
      </c>
      <c r="C104" s="248" t="s">
        <v>110</v>
      </c>
      <c r="D104" s="248" t="s">
        <v>110</v>
      </c>
      <c r="E104" s="248">
        <v>1</v>
      </c>
      <c r="F104" s="248" t="s">
        <v>110</v>
      </c>
      <c r="G104" s="248" t="s">
        <v>110</v>
      </c>
      <c r="H104" s="250"/>
      <c r="I104" s="231">
        <v>1</v>
      </c>
    </row>
    <row r="105" spans="1:9" x14ac:dyDescent="0.2">
      <c r="A105" s="758"/>
      <c r="B105" s="247" t="s">
        <v>539</v>
      </c>
      <c r="C105" s="248" t="s">
        <v>110</v>
      </c>
      <c r="D105" s="248" t="s">
        <v>110</v>
      </c>
      <c r="E105" s="248">
        <v>1</v>
      </c>
      <c r="F105" s="248" t="s">
        <v>110</v>
      </c>
      <c r="G105" s="248" t="s">
        <v>110</v>
      </c>
      <c r="H105" s="250"/>
      <c r="I105" s="231">
        <v>1</v>
      </c>
    </row>
    <row r="106" spans="1:9" x14ac:dyDescent="0.2">
      <c r="A106" s="758"/>
      <c r="B106" s="247" t="s">
        <v>541</v>
      </c>
      <c r="C106" s="248" t="s">
        <v>110</v>
      </c>
      <c r="D106" s="248" t="s">
        <v>110</v>
      </c>
      <c r="E106" s="248">
        <v>1</v>
      </c>
      <c r="F106" s="248" t="s">
        <v>110</v>
      </c>
      <c r="G106" s="248" t="s">
        <v>110</v>
      </c>
      <c r="H106" s="250"/>
      <c r="I106" s="231">
        <v>1</v>
      </c>
    </row>
    <row r="107" spans="1:9" x14ac:dyDescent="0.2">
      <c r="A107" s="758"/>
      <c r="B107" s="247" t="s">
        <v>543</v>
      </c>
      <c r="C107" s="248" t="s">
        <v>110</v>
      </c>
      <c r="D107" s="248" t="s">
        <v>110</v>
      </c>
      <c r="E107" s="248">
        <v>1</v>
      </c>
      <c r="F107" s="248" t="s">
        <v>107</v>
      </c>
      <c r="G107" s="248" t="s">
        <v>110</v>
      </c>
      <c r="H107" s="250"/>
      <c r="I107" s="231">
        <v>1</v>
      </c>
    </row>
    <row r="108" spans="1:9" x14ac:dyDescent="0.2">
      <c r="A108" s="758"/>
      <c r="B108" s="247" t="s">
        <v>590</v>
      </c>
      <c r="C108" s="248" t="s">
        <v>110</v>
      </c>
      <c r="D108" s="248" t="s">
        <v>110</v>
      </c>
      <c r="E108" s="248">
        <v>1</v>
      </c>
      <c r="F108" s="248" t="s">
        <v>110</v>
      </c>
      <c r="G108" s="248" t="s">
        <v>110</v>
      </c>
      <c r="H108" s="250"/>
      <c r="I108" s="231">
        <v>1</v>
      </c>
    </row>
    <row r="109" spans="1:9" x14ac:dyDescent="0.2">
      <c r="A109" s="758"/>
      <c r="B109" s="247" t="s">
        <v>561</v>
      </c>
      <c r="C109" s="248" t="s">
        <v>107</v>
      </c>
      <c r="D109" s="248" t="s">
        <v>107</v>
      </c>
      <c r="E109" s="248" t="s">
        <v>586</v>
      </c>
      <c r="F109" s="248" t="s">
        <v>107</v>
      </c>
      <c r="G109" s="248" t="s">
        <v>107</v>
      </c>
      <c r="H109" s="250"/>
      <c r="I109" s="231">
        <v>1</v>
      </c>
    </row>
    <row r="110" spans="1:9" x14ac:dyDescent="0.2">
      <c r="A110" s="759"/>
      <c r="B110" s="247" t="s">
        <v>553</v>
      </c>
      <c r="C110" s="248" t="s">
        <v>110</v>
      </c>
      <c r="D110" s="248" t="s">
        <v>110</v>
      </c>
      <c r="E110" s="248">
        <v>1</v>
      </c>
      <c r="F110" s="248" t="s">
        <v>110</v>
      </c>
      <c r="G110" s="248" t="s">
        <v>110</v>
      </c>
      <c r="H110" s="250"/>
      <c r="I110" s="231">
        <v>1</v>
      </c>
    </row>
    <row r="111" spans="1:9" x14ac:dyDescent="0.2">
      <c r="A111" s="757" t="s">
        <v>127</v>
      </c>
      <c r="B111" s="247" t="s">
        <v>564</v>
      </c>
      <c r="C111" s="248" t="s">
        <v>110</v>
      </c>
      <c r="D111" s="248" t="s">
        <v>110</v>
      </c>
      <c r="E111" s="248">
        <v>1</v>
      </c>
      <c r="F111" s="248" t="s">
        <v>107</v>
      </c>
      <c r="G111" s="248" t="s">
        <v>110</v>
      </c>
      <c r="H111" s="250"/>
      <c r="I111" s="231">
        <v>1</v>
      </c>
    </row>
    <row r="112" spans="1:9" x14ac:dyDescent="0.2">
      <c r="A112" s="758"/>
      <c r="B112" s="247" t="s">
        <v>539</v>
      </c>
      <c r="C112" s="248" t="s">
        <v>110</v>
      </c>
      <c r="D112" s="248" t="s">
        <v>110</v>
      </c>
      <c r="E112" s="248">
        <v>1</v>
      </c>
      <c r="F112" s="248" t="s">
        <v>110</v>
      </c>
      <c r="G112" s="248" t="s">
        <v>110</v>
      </c>
      <c r="H112" s="250"/>
      <c r="I112" s="231">
        <v>1</v>
      </c>
    </row>
    <row r="113" spans="1:9" x14ac:dyDescent="0.2">
      <c r="A113" s="758"/>
      <c r="B113" s="247" t="s">
        <v>541</v>
      </c>
      <c r="C113" s="248" t="s">
        <v>110</v>
      </c>
      <c r="D113" s="248" t="s">
        <v>110</v>
      </c>
      <c r="E113" s="248">
        <v>1</v>
      </c>
      <c r="F113" s="248" t="s">
        <v>107</v>
      </c>
      <c r="G113" s="248" t="s">
        <v>110</v>
      </c>
      <c r="H113" s="250"/>
      <c r="I113" s="231">
        <v>1</v>
      </c>
    </row>
    <row r="114" spans="1:9" x14ac:dyDescent="0.2">
      <c r="A114" s="758"/>
      <c r="B114" s="247" t="s">
        <v>508</v>
      </c>
      <c r="C114" s="248" t="s">
        <v>110</v>
      </c>
      <c r="D114" s="248" t="s">
        <v>110</v>
      </c>
      <c r="E114" s="248">
        <v>1</v>
      </c>
      <c r="F114" s="248" t="s">
        <v>110</v>
      </c>
      <c r="G114" s="248" t="s">
        <v>110</v>
      </c>
      <c r="H114" s="250"/>
      <c r="I114" s="231">
        <v>1</v>
      </c>
    </row>
    <row r="115" spans="1:9" x14ac:dyDescent="0.2">
      <c r="A115" s="758"/>
      <c r="B115" s="247" t="s">
        <v>594</v>
      </c>
      <c r="C115" s="248" t="s">
        <v>110</v>
      </c>
      <c r="D115" s="248" t="s">
        <v>110</v>
      </c>
      <c r="E115" s="248">
        <v>1</v>
      </c>
      <c r="F115" s="248" t="s">
        <v>110</v>
      </c>
      <c r="G115" s="248" t="s">
        <v>110</v>
      </c>
      <c r="H115" s="250"/>
      <c r="I115" s="231">
        <v>1</v>
      </c>
    </row>
    <row r="116" spans="1:9" x14ac:dyDescent="0.2">
      <c r="A116" s="758"/>
      <c r="B116" s="247" t="s">
        <v>595</v>
      </c>
      <c r="C116" s="248" t="s">
        <v>107</v>
      </c>
      <c r="D116" s="248" t="s">
        <v>107</v>
      </c>
      <c r="E116" s="248" t="s">
        <v>586</v>
      </c>
      <c r="F116" s="248" t="s">
        <v>107</v>
      </c>
      <c r="G116" s="248" t="s">
        <v>107</v>
      </c>
      <c r="H116" s="250"/>
      <c r="I116" s="231">
        <v>1</v>
      </c>
    </row>
    <row r="117" spans="1:9" x14ac:dyDescent="0.2">
      <c r="A117" s="759"/>
      <c r="B117" s="247" t="s">
        <v>590</v>
      </c>
      <c r="C117" s="248" t="s">
        <v>110</v>
      </c>
      <c r="D117" s="248" t="s">
        <v>110</v>
      </c>
      <c r="E117" s="248">
        <v>1</v>
      </c>
      <c r="F117" s="248" t="s">
        <v>110</v>
      </c>
      <c r="G117" s="248" t="s">
        <v>110</v>
      </c>
      <c r="H117" s="250"/>
      <c r="I117" s="231">
        <v>1</v>
      </c>
    </row>
    <row r="118" spans="1:9" x14ac:dyDescent="0.2">
      <c r="A118" s="757" t="s">
        <v>128</v>
      </c>
      <c r="B118" s="247" t="s">
        <v>564</v>
      </c>
      <c r="C118" s="248" t="s">
        <v>110</v>
      </c>
      <c r="D118" s="248" t="s">
        <v>110</v>
      </c>
      <c r="E118" s="248">
        <v>1</v>
      </c>
      <c r="F118" s="248" t="s">
        <v>107</v>
      </c>
      <c r="G118" s="248" t="s">
        <v>110</v>
      </c>
      <c r="H118" s="250"/>
      <c r="I118" s="231">
        <v>1</v>
      </c>
    </row>
    <row r="119" spans="1:9" x14ac:dyDescent="0.2">
      <c r="A119" s="758"/>
      <c r="B119" s="247" t="s">
        <v>569</v>
      </c>
      <c r="C119" s="248" t="s">
        <v>110</v>
      </c>
      <c r="D119" s="248" t="s">
        <v>110</v>
      </c>
      <c r="E119" s="248">
        <v>1</v>
      </c>
      <c r="F119" s="248" t="s">
        <v>107</v>
      </c>
      <c r="G119" s="248" t="s">
        <v>110</v>
      </c>
      <c r="H119" s="250"/>
      <c r="I119" s="231">
        <v>1</v>
      </c>
    </row>
    <row r="120" spans="1:9" x14ac:dyDescent="0.2">
      <c r="A120" s="758"/>
      <c r="B120" s="247" t="s">
        <v>571</v>
      </c>
      <c r="C120" s="248" t="s">
        <v>110</v>
      </c>
      <c r="D120" s="248" t="s">
        <v>110</v>
      </c>
      <c r="E120" s="248">
        <v>1</v>
      </c>
      <c r="F120" s="248" t="s">
        <v>107</v>
      </c>
      <c r="G120" s="248" t="s">
        <v>110</v>
      </c>
      <c r="H120" s="250"/>
      <c r="I120" s="231">
        <v>1</v>
      </c>
    </row>
    <row r="121" spans="1:9" x14ac:dyDescent="0.2">
      <c r="A121" s="758"/>
      <c r="B121" s="247" t="s">
        <v>533</v>
      </c>
      <c r="C121" s="248" t="s">
        <v>110</v>
      </c>
      <c r="D121" s="248" t="s">
        <v>110</v>
      </c>
      <c r="E121" s="248">
        <v>1</v>
      </c>
      <c r="F121" s="248" t="s">
        <v>107</v>
      </c>
      <c r="G121" s="248" t="s">
        <v>110</v>
      </c>
      <c r="H121" s="250"/>
      <c r="I121" s="231">
        <v>1</v>
      </c>
    </row>
    <row r="122" spans="1:9" x14ac:dyDescent="0.2">
      <c r="A122" s="758"/>
      <c r="B122" s="247" t="s">
        <v>588</v>
      </c>
      <c r="C122" s="248" t="s">
        <v>110</v>
      </c>
      <c r="D122" s="248" t="s">
        <v>110</v>
      </c>
      <c r="E122" s="248">
        <v>1</v>
      </c>
      <c r="F122" s="248" t="s">
        <v>107</v>
      </c>
      <c r="G122" s="248" t="s">
        <v>110</v>
      </c>
      <c r="H122" s="250"/>
      <c r="I122" s="231">
        <v>1</v>
      </c>
    </row>
    <row r="123" spans="1:9" x14ac:dyDescent="0.2">
      <c r="A123" s="758"/>
      <c r="B123" s="247" t="s">
        <v>539</v>
      </c>
      <c r="C123" s="248" t="s">
        <v>110</v>
      </c>
      <c r="D123" s="248" t="s">
        <v>110</v>
      </c>
      <c r="E123" s="248">
        <v>1</v>
      </c>
      <c r="F123" s="248" t="s">
        <v>110</v>
      </c>
      <c r="G123" s="248" t="s">
        <v>110</v>
      </c>
      <c r="H123" s="250"/>
      <c r="I123" s="231">
        <v>1</v>
      </c>
    </row>
    <row r="124" spans="1:9" x14ac:dyDescent="0.2">
      <c r="A124" s="758"/>
      <c r="B124" s="247" t="s">
        <v>541</v>
      </c>
      <c r="C124" s="248" t="s">
        <v>110</v>
      </c>
      <c r="D124" s="248" t="s">
        <v>110</v>
      </c>
      <c r="E124" s="248">
        <v>1</v>
      </c>
      <c r="F124" s="248" t="s">
        <v>107</v>
      </c>
      <c r="G124" s="248" t="s">
        <v>110</v>
      </c>
      <c r="H124" s="250"/>
      <c r="I124" s="231">
        <v>1</v>
      </c>
    </row>
    <row r="125" spans="1:9" x14ac:dyDescent="0.2">
      <c r="A125" s="758"/>
      <c r="B125" s="247" t="s">
        <v>543</v>
      </c>
      <c r="C125" s="248" t="s">
        <v>110</v>
      </c>
      <c r="D125" s="248" t="s">
        <v>110</v>
      </c>
      <c r="E125" s="248">
        <v>1</v>
      </c>
      <c r="F125" s="248" t="s">
        <v>107</v>
      </c>
      <c r="G125" s="248" t="s">
        <v>110</v>
      </c>
      <c r="H125" s="250"/>
      <c r="I125" s="231">
        <v>1</v>
      </c>
    </row>
    <row r="126" spans="1:9" x14ac:dyDescent="0.2">
      <c r="A126" s="758"/>
      <c r="B126" s="247" t="s">
        <v>590</v>
      </c>
      <c r="C126" s="248" t="s">
        <v>110</v>
      </c>
      <c r="D126" s="248" t="s">
        <v>110</v>
      </c>
      <c r="E126" s="248">
        <v>1</v>
      </c>
      <c r="F126" s="248" t="s">
        <v>110</v>
      </c>
      <c r="G126" s="248" t="s">
        <v>110</v>
      </c>
      <c r="H126" s="250"/>
      <c r="I126" s="231">
        <v>1</v>
      </c>
    </row>
    <row r="127" spans="1:9" x14ac:dyDescent="0.2">
      <c r="A127" s="758"/>
      <c r="B127" s="247" t="s">
        <v>591</v>
      </c>
      <c r="C127" s="248" t="s">
        <v>107</v>
      </c>
      <c r="D127" s="248" t="s">
        <v>107</v>
      </c>
      <c r="E127" s="248" t="s">
        <v>586</v>
      </c>
      <c r="F127" s="248" t="s">
        <v>107</v>
      </c>
      <c r="G127" s="248" t="s">
        <v>107</v>
      </c>
      <c r="H127" s="250"/>
      <c r="I127" s="231">
        <v>1</v>
      </c>
    </row>
    <row r="128" spans="1:9" x14ac:dyDescent="0.2">
      <c r="A128" s="759"/>
      <c r="B128" s="247" t="s">
        <v>549</v>
      </c>
      <c r="C128" s="248" t="s">
        <v>110</v>
      </c>
      <c r="D128" s="248" t="s">
        <v>110</v>
      </c>
      <c r="E128" s="248">
        <v>1</v>
      </c>
      <c r="F128" s="248" t="s">
        <v>107</v>
      </c>
      <c r="G128" s="248" t="s">
        <v>110</v>
      </c>
      <c r="H128" s="250"/>
      <c r="I128" s="231">
        <v>1</v>
      </c>
    </row>
    <row r="129" spans="1:9" x14ac:dyDescent="0.2">
      <c r="A129" s="757" t="s">
        <v>348</v>
      </c>
      <c r="B129" s="247" t="s">
        <v>564</v>
      </c>
      <c r="C129" s="248" t="s">
        <v>110</v>
      </c>
      <c r="D129" s="248" t="s">
        <v>110</v>
      </c>
      <c r="E129" s="251">
        <v>1</v>
      </c>
      <c r="F129" s="248" t="s">
        <v>107</v>
      </c>
      <c r="G129" s="248" t="s">
        <v>110</v>
      </c>
      <c r="H129" s="250"/>
      <c r="I129" s="231">
        <v>1</v>
      </c>
    </row>
    <row r="130" spans="1:9" x14ac:dyDescent="0.2">
      <c r="A130" s="758"/>
      <c r="B130" s="247" t="s">
        <v>539</v>
      </c>
      <c r="C130" s="248" t="s">
        <v>110</v>
      </c>
      <c r="D130" s="248" t="s">
        <v>110</v>
      </c>
      <c r="E130" s="248">
        <v>1</v>
      </c>
      <c r="F130" s="248" t="s">
        <v>110</v>
      </c>
      <c r="G130" s="248" t="s">
        <v>110</v>
      </c>
      <c r="H130" s="250"/>
      <c r="I130" s="231">
        <v>1</v>
      </c>
    </row>
    <row r="131" spans="1:9" x14ac:dyDescent="0.2">
      <c r="A131" s="758"/>
      <c r="B131" s="247" t="s">
        <v>541</v>
      </c>
      <c r="C131" s="248" t="s">
        <v>110</v>
      </c>
      <c r="D131" s="248" t="s">
        <v>110</v>
      </c>
      <c r="E131" s="248">
        <v>1</v>
      </c>
      <c r="F131" s="248" t="s">
        <v>107</v>
      </c>
      <c r="G131" s="248" t="s">
        <v>110</v>
      </c>
      <c r="H131" s="250"/>
      <c r="I131" s="231">
        <v>1</v>
      </c>
    </row>
    <row r="132" spans="1:9" x14ac:dyDescent="0.2">
      <c r="A132" s="758"/>
      <c r="B132" s="247" t="s">
        <v>590</v>
      </c>
      <c r="C132" s="248" t="s">
        <v>110</v>
      </c>
      <c r="D132" s="248" t="s">
        <v>110</v>
      </c>
      <c r="E132" s="248">
        <v>1</v>
      </c>
      <c r="F132" s="248" t="s">
        <v>110</v>
      </c>
      <c r="G132" s="248" t="s">
        <v>110</v>
      </c>
      <c r="H132" s="250"/>
      <c r="I132" s="231">
        <v>1</v>
      </c>
    </row>
    <row r="133" spans="1:9" x14ac:dyDescent="0.2">
      <c r="A133" s="758"/>
      <c r="B133" s="247" t="s">
        <v>548</v>
      </c>
      <c r="C133" s="248" t="s">
        <v>110</v>
      </c>
      <c r="D133" s="248" t="s">
        <v>110</v>
      </c>
      <c r="E133" s="248">
        <v>1</v>
      </c>
      <c r="F133" s="248" t="s">
        <v>107</v>
      </c>
      <c r="G133" s="248" t="s">
        <v>110</v>
      </c>
      <c r="H133" s="250"/>
      <c r="I133" s="231">
        <v>1</v>
      </c>
    </row>
    <row r="134" spans="1:9" x14ac:dyDescent="0.2">
      <c r="A134" s="759"/>
      <c r="B134" s="247" t="s">
        <v>553</v>
      </c>
      <c r="C134" s="248" t="s">
        <v>107</v>
      </c>
      <c r="D134" s="248" t="s">
        <v>107</v>
      </c>
      <c r="E134" s="248" t="s">
        <v>586</v>
      </c>
      <c r="F134" s="248" t="s">
        <v>107</v>
      </c>
      <c r="G134" s="248" t="s">
        <v>107</v>
      </c>
      <c r="H134" s="250"/>
      <c r="I134" s="231">
        <v>1</v>
      </c>
    </row>
    <row r="135" spans="1:9" x14ac:dyDescent="0.2">
      <c r="A135" s="757" t="s">
        <v>123</v>
      </c>
      <c r="B135" s="247" t="s">
        <v>511</v>
      </c>
      <c r="C135" s="248" t="s">
        <v>107</v>
      </c>
      <c r="D135" s="248" t="s">
        <v>107</v>
      </c>
      <c r="E135" s="248" t="s">
        <v>586</v>
      </c>
      <c r="F135" s="248" t="s">
        <v>107</v>
      </c>
      <c r="G135" s="248" t="s">
        <v>107</v>
      </c>
      <c r="H135" s="250"/>
      <c r="I135" s="231">
        <v>1</v>
      </c>
    </row>
    <row r="136" spans="1:9" x14ac:dyDescent="0.2">
      <c r="A136" s="758"/>
      <c r="B136" s="247" t="s">
        <v>564</v>
      </c>
      <c r="C136" s="248" t="s">
        <v>110</v>
      </c>
      <c r="D136" s="248" t="s">
        <v>110</v>
      </c>
      <c r="E136" s="248">
        <v>1</v>
      </c>
      <c r="F136" s="248" t="s">
        <v>107</v>
      </c>
      <c r="G136" s="248" t="s">
        <v>110</v>
      </c>
      <c r="H136" s="250"/>
      <c r="I136" s="231">
        <v>1</v>
      </c>
    </row>
    <row r="137" spans="1:9" x14ac:dyDescent="0.2">
      <c r="A137" s="758"/>
      <c r="B137" s="247" t="s">
        <v>588</v>
      </c>
      <c r="C137" s="248" t="s">
        <v>110</v>
      </c>
      <c r="D137" s="248" t="s">
        <v>110</v>
      </c>
      <c r="E137" s="248">
        <v>1</v>
      </c>
      <c r="F137" s="248" t="s">
        <v>110</v>
      </c>
      <c r="G137" s="248" t="s">
        <v>110</v>
      </c>
      <c r="H137" s="250"/>
      <c r="I137" s="231">
        <v>1</v>
      </c>
    </row>
    <row r="138" spans="1:9" x14ac:dyDescent="0.2">
      <c r="A138" s="758"/>
      <c r="B138" s="247" t="s">
        <v>536</v>
      </c>
      <c r="C138" s="248" t="s">
        <v>110</v>
      </c>
      <c r="D138" s="248" t="s">
        <v>110</v>
      </c>
      <c r="E138" s="248">
        <v>1</v>
      </c>
      <c r="F138" s="248" t="s">
        <v>110</v>
      </c>
      <c r="G138" s="248" t="s">
        <v>110</v>
      </c>
      <c r="H138" s="250"/>
      <c r="I138" s="231">
        <v>1</v>
      </c>
    </row>
    <row r="139" spans="1:9" x14ac:dyDescent="0.2">
      <c r="A139" s="758"/>
      <c r="B139" s="247" t="s">
        <v>539</v>
      </c>
      <c r="C139" s="248" t="s">
        <v>110</v>
      </c>
      <c r="D139" s="248" t="s">
        <v>110</v>
      </c>
      <c r="E139" s="248">
        <v>1</v>
      </c>
      <c r="F139" s="248" t="s">
        <v>110</v>
      </c>
      <c r="G139" s="248" t="s">
        <v>110</v>
      </c>
      <c r="H139" s="250"/>
      <c r="I139" s="231">
        <v>1</v>
      </c>
    </row>
    <row r="140" spans="1:9" x14ac:dyDescent="0.2">
      <c r="A140" s="758"/>
      <c r="B140" s="247" t="s">
        <v>541</v>
      </c>
      <c r="C140" s="248" t="s">
        <v>110</v>
      </c>
      <c r="D140" s="248" t="s">
        <v>110</v>
      </c>
      <c r="E140" s="248">
        <v>1</v>
      </c>
      <c r="F140" s="248" t="s">
        <v>107</v>
      </c>
      <c r="G140" s="248" t="s">
        <v>110</v>
      </c>
      <c r="H140" s="250"/>
      <c r="I140" s="231">
        <v>1</v>
      </c>
    </row>
    <row r="141" spans="1:9" x14ac:dyDescent="0.2">
      <c r="A141" s="758"/>
      <c r="B141" s="247" t="s">
        <v>508</v>
      </c>
      <c r="C141" s="248" t="s">
        <v>110</v>
      </c>
      <c r="D141" s="248" t="s">
        <v>110</v>
      </c>
      <c r="E141" s="248">
        <v>1</v>
      </c>
      <c r="F141" s="248" t="s">
        <v>107</v>
      </c>
      <c r="G141" s="248" t="s">
        <v>110</v>
      </c>
      <c r="H141" s="250"/>
      <c r="I141" s="231">
        <v>1</v>
      </c>
    </row>
    <row r="142" spans="1:9" x14ac:dyDescent="0.2">
      <c r="A142" s="758"/>
      <c r="B142" s="247" t="s">
        <v>594</v>
      </c>
      <c r="C142" s="248" t="s">
        <v>110</v>
      </c>
      <c r="D142" s="248" t="s">
        <v>110</v>
      </c>
      <c r="E142" s="248">
        <v>1</v>
      </c>
      <c r="F142" s="248" t="s">
        <v>107</v>
      </c>
      <c r="G142" s="248" t="s">
        <v>110</v>
      </c>
      <c r="H142" s="250"/>
      <c r="I142" s="231">
        <v>1</v>
      </c>
    </row>
    <row r="143" spans="1:9" x14ac:dyDescent="0.2">
      <c r="A143" s="758"/>
      <c r="B143" s="247" t="s">
        <v>548</v>
      </c>
      <c r="C143" s="248" t="s">
        <v>110</v>
      </c>
      <c r="D143" s="248" t="s">
        <v>110</v>
      </c>
      <c r="E143" s="248">
        <v>1</v>
      </c>
      <c r="F143" s="248" t="s">
        <v>107</v>
      </c>
      <c r="G143" s="248" t="s">
        <v>110</v>
      </c>
      <c r="H143" s="250"/>
      <c r="I143" s="231">
        <v>1</v>
      </c>
    </row>
    <row r="144" spans="1:9" x14ac:dyDescent="0.2">
      <c r="A144" s="758"/>
      <c r="B144" s="247" t="s">
        <v>551</v>
      </c>
      <c r="C144" s="248" t="s">
        <v>110</v>
      </c>
      <c r="D144" s="248" t="s">
        <v>110</v>
      </c>
      <c r="E144" s="248">
        <v>1</v>
      </c>
      <c r="F144" s="248" t="s">
        <v>110</v>
      </c>
      <c r="G144" s="248" t="s">
        <v>110</v>
      </c>
      <c r="H144" s="250"/>
      <c r="I144" s="231">
        <v>1</v>
      </c>
    </row>
    <row r="145" spans="1:9" x14ac:dyDescent="0.2">
      <c r="A145" s="759"/>
      <c r="B145" s="247" t="s">
        <v>553</v>
      </c>
      <c r="C145" s="248" t="s">
        <v>110</v>
      </c>
      <c r="D145" s="248" t="s">
        <v>110</v>
      </c>
      <c r="E145" s="248">
        <v>1</v>
      </c>
      <c r="F145" s="248" t="s">
        <v>107</v>
      </c>
      <c r="G145" s="248" t="s">
        <v>110</v>
      </c>
      <c r="H145" s="250"/>
      <c r="I145" s="231">
        <v>1</v>
      </c>
    </row>
    <row r="146" spans="1:9" x14ac:dyDescent="0.2">
      <c r="A146" s="243" t="s">
        <v>122</v>
      </c>
      <c r="B146" s="244"/>
      <c r="C146" s="244"/>
      <c r="D146" s="244"/>
      <c r="E146" s="244"/>
      <c r="F146" s="244"/>
      <c r="G146" s="244"/>
      <c r="H146" s="250"/>
      <c r="I146" s="231"/>
    </row>
    <row r="147" spans="1:9" x14ac:dyDescent="0.2">
      <c r="A147" s="757" t="s">
        <v>347</v>
      </c>
      <c r="B147" s="247" t="s">
        <v>506</v>
      </c>
      <c r="C147" s="248" t="s">
        <v>107</v>
      </c>
      <c r="D147" s="248" t="s">
        <v>107</v>
      </c>
      <c r="E147" s="248" t="s">
        <v>586</v>
      </c>
      <c r="F147" s="248" t="s">
        <v>107</v>
      </c>
      <c r="G147" s="248" t="s">
        <v>107</v>
      </c>
      <c r="H147" s="250"/>
      <c r="I147" s="231">
        <v>1</v>
      </c>
    </row>
    <row r="148" spans="1:9" x14ac:dyDescent="0.2">
      <c r="A148" s="758"/>
      <c r="B148" s="247" t="s">
        <v>541</v>
      </c>
      <c r="C148" s="248" t="s">
        <v>107</v>
      </c>
      <c r="D148" s="248" t="s">
        <v>107</v>
      </c>
      <c r="E148" s="248" t="s">
        <v>586</v>
      </c>
      <c r="F148" s="248" t="s">
        <v>107</v>
      </c>
      <c r="G148" s="248" t="s">
        <v>107</v>
      </c>
      <c r="H148" s="250"/>
      <c r="I148" s="231">
        <v>1</v>
      </c>
    </row>
    <row r="149" spans="1:9" x14ac:dyDescent="0.2">
      <c r="A149" s="758"/>
      <c r="B149" s="247" t="s">
        <v>557</v>
      </c>
      <c r="C149" s="248" t="s">
        <v>107</v>
      </c>
      <c r="D149" s="248" t="s">
        <v>107</v>
      </c>
      <c r="E149" s="248" t="s">
        <v>586</v>
      </c>
      <c r="F149" s="248" t="s">
        <v>107</v>
      </c>
      <c r="G149" s="248" t="s">
        <v>107</v>
      </c>
      <c r="H149" s="250"/>
      <c r="I149" s="231">
        <v>1</v>
      </c>
    </row>
    <row r="150" spans="1:9" x14ac:dyDescent="0.2">
      <c r="A150" s="758"/>
      <c r="B150" s="247" t="s">
        <v>550</v>
      </c>
      <c r="C150" s="248" t="s">
        <v>107</v>
      </c>
      <c r="D150" s="248" t="s">
        <v>107</v>
      </c>
      <c r="E150" s="248" t="s">
        <v>586</v>
      </c>
      <c r="F150" s="248" t="s">
        <v>107</v>
      </c>
      <c r="G150" s="248" t="s">
        <v>107</v>
      </c>
      <c r="H150" s="250"/>
      <c r="I150" s="231">
        <v>1</v>
      </c>
    </row>
    <row r="151" spans="1:9" x14ac:dyDescent="0.2">
      <c r="A151" s="758"/>
      <c r="B151" s="247" t="s">
        <v>552</v>
      </c>
      <c r="C151" s="248" t="s">
        <v>107</v>
      </c>
      <c r="D151" s="248" t="s">
        <v>107</v>
      </c>
      <c r="E151" s="248" t="s">
        <v>586</v>
      </c>
      <c r="F151" s="248" t="s">
        <v>107</v>
      </c>
      <c r="G151" s="248" t="s">
        <v>107</v>
      </c>
      <c r="H151" s="250"/>
      <c r="I151" s="231">
        <v>1</v>
      </c>
    </row>
    <row r="152" spans="1:9" x14ac:dyDescent="0.2">
      <c r="A152" s="759"/>
      <c r="B152" s="247" t="s">
        <v>553</v>
      </c>
      <c r="C152" s="248" t="s">
        <v>107</v>
      </c>
      <c r="D152" s="248" t="s">
        <v>107</v>
      </c>
      <c r="E152" s="248" t="s">
        <v>586</v>
      </c>
      <c r="F152" s="248" t="s">
        <v>107</v>
      </c>
      <c r="G152" s="248" t="s">
        <v>107</v>
      </c>
      <c r="H152" s="250"/>
      <c r="I152" s="231">
        <v>1</v>
      </c>
    </row>
    <row r="153" spans="1:9" x14ac:dyDescent="0.2">
      <c r="A153" s="757" t="s">
        <v>345</v>
      </c>
      <c r="B153" s="247" t="s">
        <v>533</v>
      </c>
      <c r="C153" s="248" t="s">
        <v>107</v>
      </c>
      <c r="D153" s="248" t="s">
        <v>107</v>
      </c>
      <c r="E153" s="248" t="s">
        <v>586</v>
      </c>
      <c r="F153" s="248" t="s">
        <v>107</v>
      </c>
      <c r="G153" s="248" t="s">
        <v>107</v>
      </c>
      <c r="H153" s="250"/>
      <c r="I153" s="231">
        <v>1</v>
      </c>
    </row>
    <row r="154" spans="1:9" x14ac:dyDescent="0.2">
      <c r="A154" s="758"/>
      <c r="B154" s="247" t="s">
        <v>542</v>
      </c>
      <c r="C154" s="248" t="s">
        <v>107</v>
      </c>
      <c r="D154" s="248" t="s">
        <v>107</v>
      </c>
      <c r="E154" s="248" t="s">
        <v>586</v>
      </c>
      <c r="F154" s="248" t="s">
        <v>107</v>
      </c>
      <c r="G154" s="248" t="s">
        <v>107</v>
      </c>
      <c r="H154" s="250"/>
      <c r="I154" s="231">
        <v>1</v>
      </c>
    </row>
    <row r="155" spans="1:9" x14ac:dyDescent="0.2">
      <c r="A155" s="758"/>
      <c r="B155" s="247" t="s">
        <v>546</v>
      </c>
      <c r="C155" s="248" t="s">
        <v>107</v>
      </c>
      <c r="D155" s="248" t="s">
        <v>107</v>
      </c>
      <c r="E155" s="248" t="s">
        <v>586</v>
      </c>
      <c r="F155" s="248" t="s">
        <v>107</v>
      </c>
      <c r="G155" s="248" t="s">
        <v>107</v>
      </c>
      <c r="H155" s="250"/>
      <c r="I155" s="231">
        <v>1</v>
      </c>
    </row>
    <row r="156" spans="1:9" x14ac:dyDescent="0.2">
      <c r="A156" s="758"/>
      <c r="B156" s="247" t="s">
        <v>547</v>
      </c>
      <c r="C156" s="248" t="s">
        <v>107</v>
      </c>
      <c r="D156" s="248" t="s">
        <v>107</v>
      </c>
      <c r="E156" s="248" t="s">
        <v>586</v>
      </c>
      <c r="F156" s="248" t="s">
        <v>107</v>
      </c>
      <c r="G156" s="248" t="s">
        <v>107</v>
      </c>
      <c r="H156" s="250"/>
      <c r="I156" s="231">
        <v>1</v>
      </c>
    </row>
    <row r="157" spans="1:9" x14ac:dyDescent="0.2">
      <c r="A157" s="758"/>
      <c r="B157" s="247" t="s">
        <v>598</v>
      </c>
      <c r="C157" s="248" t="s">
        <v>107</v>
      </c>
      <c r="D157" s="248" t="s">
        <v>107</v>
      </c>
      <c r="E157" s="248" t="s">
        <v>107</v>
      </c>
      <c r="F157" s="248" t="s">
        <v>107</v>
      </c>
      <c r="G157" s="248" t="s">
        <v>107</v>
      </c>
      <c r="H157" s="250"/>
      <c r="I157" s="231">
        <v>1</v>
      </c>
    </row>
    <row r="158" spans="1:9" x14ac:dyDescent="0.2">
      <c r="A158" s="758"/>
      <c r="B158" s="247" t="s">
        <v>698</v>
      </c>
      <c r="C158" s="248" t="s">
        <v>107</v>
      </c>
      <c r="D158" s="248" t="s">
        <v>107</v>
      </c>
      <c r="E158" s="248" t="s">
        <v>107</v>
      </c>
      <c r="F158" s="248" t="s">
        <v>107</v>
      </c>
      <c r="G158" s="248" t="s">
        <v>107</v>
      </c>
      <c r="H158" s="250"/>
      <c r="I158" s="231">
        <v>1</v>
      </c>
    </row>
    <row r="159" spans="1:9" x14ac:dyDescent="0.2">
      <c r="A159" s="759"/>
      <c r="B159" s="247" t="s">
        <v>599</v>
      </c>
      <c r="C159" s="248" t="s">
        <v>107</v>
      </c>
      <c r="D159" s="248" t="s">
        <v>107</v>
      </c>
      <c r="E159" s="248" t="s">
        <v>107</v>
      </c>
      <c r="F159" s="248" t="s">
        <v>107</v>
      </c>
      <c r="G159" s="248" t="s">
        <v>107</v>
      </c>
      <c r="I159" s="228">
        <v>1</v>
      </c>
    </row>
    <row r="160" spans="1:9" x14ac:dyDescent="0.2">
      <c r="A160" s="757" t="s">
        <v>346</v>
      </c>
      <c r="B160" s="247" t="s">
        <v>533</v>
      </c>
      <c r="C160" s="248" t="s">
        <v>107</v>
      </c>
      <c r="D160" s="248" t="s">
        <v>107</v>
      </c>
      <c r="E160" s="248" t="s">
        <v>586</v>
      </c>
      <c r="F160" s="248" t="s">
        <v>107</v>
      </c>
      <c r="G160" s="248" t="s">
        <v>107</v>
      </c>
      <c r="H160" s="250"/>
      <c r="I160" s="231">
        <v>1</v>
      </c>
    </row>
    <row r="161" spans="1:9" x14ac:dyDescent="0.2">
      <c r="A161" s="758"/>
      <c r="B161" s="247" t="s">
        <v>538</v>
      </c>
      <c r="C161" s="248" t="s">
        <v>107</v>
      </c>
      <c r="D161" s="248" t="s">
        <v>107</v>
      </c>
      <c r="E161" s="248" t="s">
        <v>586</v>
      </c>
      <c r="F161" s="248" t="s">
        <v>107</v>
      </c>
      <c r="G161" s="248" t="s">
        <v>107</v>
      </c>
      <c r="H161" s="250"/>
      <c r="I161" s="231">
        <v>1</v>
      </c>
    </row>
    <row r="162" spans="1:9" x14ac:dyDescent="0.2">
      <c r="A162" s="758"/>
      <c r="B162" s="247" t="s">
        <v>561</v>
      </c>
      <c r="C162" s="248" t="s">
        <v>107</v>
      </c>
      <c r="D162" s="248" t="s">
        <v>107</v>
      </c>
      <c r="E162" s="248" t="s">
        <v>586</v>
      </c>
      <c r="F162" s="248" t="s">
        <v>107</v>
      </c>
      <c r="G162" s="248" t="s">
        <v>107</v>
      </c>
      <c r="H162" s="250"/>
      <c r="I162" s="231">
        <v>1</v>
      </c>
    </row>
    <row r="163" spans="1:9" x14ac:dyDescent="0.2">
      <c r="A163" s="759"/>
      <c r="B163" s="247" t="s">
        <v>552</v>
      </c>
      <c r="C163" s="248" t="s">
        <v>107</v>
      </c>
      <c r="D163" s="248" t="s">
        <v>107</v>
      </c>
      <c r="E163" s="248" t="s">
        <v>586</v>
      </c>
      <c r="F163" s="248" t="s">
        <v>107</v>
      </c>
      <c r="G163" s="248" t="s">
        <v>107</v>
      </c>
      <c r="H163" s="250"/>
      <c r="I163" s="231">
        <v>1</v>
      </c>
    </row>
    <row r="164" spans="1:9" x14ac:dyDescent="0.2">
      <c r="A164" s="757" t="s">
        <v>121</v>
      </c>
      <c r="B164" s="247" t="s">
        <v>568</v>
      </c>
      <c r="C164" s="248" t="s">
        <v>107</v>
      </c>
      <c r="D164" s="248" t="s">
        <v>107</v>
      </c>
      <c r="E164" s="248" t="s">
        <v>586</v>
      </c>
      <c r="F164" s="248" t="s">
        <v>107</v>
      </c>
      <c r="G164" s="248" t="s">
        <v>107</v>
      </c>
      <c r="H164" s="250"/>
      <c r="I164" s="231">
        <v>1</v>
      </c>
    </row>
    <row r="165" spans="1:9" x14ac:dyDescent="0.2">
      <c r="A165" s="758"/>
      <c r="B165" s="247" t="s">
        <v>600</v>
      </c>
      <c r="C165" s="248" t="s">
        <v>107</v>
      </c>
      <c r="D165" s="248" t="s">
        <v>107</v>
      </c>
      <c r="E165" s="248" t="s">
        <v>586</v>
      </c>
      <c r="F165" s="248" t="s">
        <v>107</v>
      </c>
      <c r="G165" s="248" t="s">
        <v>107</v>
      </c>
      <c r="H165" s="250"/>
      <c r="I165" s="231">
        <v>1</v>
      </c>
    </row>
    <row r="166" spans="1:9" x14ac:dyDescent="0.2">
      <c r="A166" s="758"/>
      <c r="B166" s="247" t="s">
        <v>537</v>
      </c>
      <c r="C166" s="248" t="s">
        <v>110</v>
      </c>
      <c r="D166" s="248" t="s">
        <v>110</v>
      </c>
      <c r="E166" s="248">
        <v>1</v>
      </c>
      <c r="F166" s="248" t="s">
        <v>107</v>
      </c>
      <c r="G166" s="248" t="s">
        <v>110</v>
      </c>
      <c r="H166" s="250"/>
      <c r="I166" s="231">
        <v>1</v>
      </c>
    </row>
    <row r="167" spans="1:9" x14ac:dyDescent="0.2">
      <c r="A167" s="759"/>
      <c r="B167" s="247" t="s">
        <v>544</v>
      </c>
      <c r="C167" s="248" t="s">
        <v>107</v>
      </c>
      <c r="D167" s="248" t="s">
        <v>107</v>
      </c>
      <c r="E167" s="248" t="s">
        <v>586</v>
      </c>
      <c r="F167" s="248" t="s">
        <v>107</v>
      </c>
      <c r="G167" s="248" t="s">
        <v>107</v>
      </c>
      <c r="H167" s="250"/>
      <c r="I167" s="231">
        <v>1</v>
      </c>
    </row>
    <row r="168" spans="1:9" x14ac:dyDescent="0.2">
      <c r="A168" s="757" t="s">
        <v>120</v>
      </c>
      <c r="B168" s="247" t="s">
        <v>566</v>
      </c>
      <c r="C168" s="248" t="s">
        <v>107</v>
      </c>
      <c r="D168" s="248" t="s">
        <v>107</v>
      </c>
      <c r="E168" s="248" t="s">
        <v>586</v>
      </c>
      <c r="F168" s="248" t="s">
        <v>107</v>
      </c>
      <c r="G168" s="248" t="s">
        <v>107</v>
      </c>
      <c r="H168" s="250"/>
      <c r="I168" s="231">
        <v>1</v>
      </c>
    </row>
    <row r="169" spans="1:9" x14ac:dyDescent="0.2">
      <c r="A169" s="758"/>
      <c r="B169" s="247" t="s">
        <v>567</v>
      </c>
      <c r="C169" s="248" t="s">
        <v>107</v>
      </c>
      <c r="D169" s="248" t="s">
        <v>107</v>
      </c>
      <c r="E169" s="248" t="s">
        <v>586</v>
      </c>
      <c r="F169" s="248" t="s">
        <v>107</v>
      </c>
      <c r="G169" s="248" t="s">
        <v>107</v>
      </c>
      <c r="H169" s="250"/>
      <c r="I169" s="231">
        <v>1</v>
      </c>
    </row>
    <row r="170" spans="1:9" x14ac:dyDescent="0.2">
      <c r="A170" s="758"/>
      <c r="B170" s="247" t="s">
        <v>570</v>
      </c>
      <c r="C170" s="248" t="s">
        <v>107</v>
      </c>
      <c r="D170" s="248" t="s">
        <v>107</v>
      </c>
      <c r="E170" s="248" t="s">
        <v>586</v>
      </c>
      <c r="F170" s="248" t="s">
        <v>107</v>
      </c>
      <c r="G170" s="248" t="s">
        <v>107</v>
      </c>
      <c r="I170" s="231">
        <v>1</v>
      </c>
    </row>
    <row r="171" spans="1:9" x14ac:dyDescent="0.2">
      <c r="A171" s="759"/>
      <c r="B171" s="247" t="s">
        <v>550</v>
      </c>
      <c r="C171" s="248" t="s">
        <v>107</v>
      </c>
      <c r="D171" s="248" t="s">
        <v>107</v>
      </c>
      <c r="E171" s="248" t="s">
        <v>586</v>
      </c>
      <c r="F171" s="248" t="s">
        <v>107</v>
      </c>
      <c r="G171" s="248" t="s">
        <v>107</v>
      </c>
      <c r="I171" s="228">
        <v>1</v>
      </c>
    </row>
    <row r="172" spans="1:9" x14ac:dyDescent="0.2">
      <c r="A172" s="236" t="s">
        <v>4</v>
      </c>
      <c r="B172" s="237">
        <f>SUM(I5:I171)</f>
        <v>165</v>
      </c>
      <c r="C172" s="237">
        <f>COUNTIF(C5:C171,"Sí")</f>
        <v>122</v>
      </c>
      <c r="D172" s="237">
        <f>COUNTIF(D5:D171,"Sí")</f>
        <v>122</v>
      </c>
      <c r="E172" s="237">
        <f>COUNTIF(E5:E171,1)</f>
        <v>122</v>
      </c>
      <c r="F172" s="237">
        <f>COUNTIF(F5:F171,"Sí")</f>
        <v>77</v>
      </c>
      <c r="G172" s="237">
        <f>COUNTIF(G5:G171,"Sí")</f>
        <v>122</v>
      </c>
    </row>
    <row r="173" spans="1:9" x14ac:dyDescent="0.2">
      <c r="A173" s="236"/>
      <c r="B173" s="237"/>
      <c r="C173" s="237"/>
      <c r="D173" s="237"/>
      <c r="E173" s="237" t="s">
        <v>581</v>
      </c>
      <c r="F173" s="237"/>
      <c r="G173" s="237"/>
    </row>
    <row r="174" spans="1:9" x14ac:dyDescent="0.2">
      <c r="B174" s="252"/>
      <c r="C174" s="219"/>
      <c r="D174" s="219"/>
      <c r="E174" s="219"/>
      <c r="F174" s="219"/>
      <c r="G174" s="219"/>
    </row>
    <row r="175" spans="1:9" x14ac:dyDescent="0.2">
      <c r="A175" s="253" t="s">
        <v>601</v>
      </c>
      <c r="B175" s="254"/>
      <c r="C175" s="255"/>
      <c r="D175" s="256"/>
      <c r="E175" s="257"/>
      <c r="F175" s="258"/>
      <c r="G175" s="258"/>
    </row>
    <row r="176" spans="1:9" x14ac:dyDescent="0.2">
      <c r="A176" s="259" t="s">
        <v>602</v>
      </c>
      <c r="B176" s="254"/>
      <c r="C176" s="255"/>
      <c r="D176" s="260"/>
      <c r="E176" s="257"/>
      <c r="F176" s="258"/>
      <c r="G176" s="258"/>
    </row>
    <row r="177" spans="1:7" x14ac:dyDescent="0.2">
      <c r="A177" s="253" t="s">
        <v>603</v>
      </c>
      <c r="B177" s="255"/>
      <c r="C177" s="255"/>
      <c r="D177" s="256"/>
      <c r="E177" s="257"/>
      <c r="F177" s="258"/>
      <c r="G177" s="258"/>
    </row>
    <row r="178" spans="1:7" x14ac:dyDescent="0.2">
      <c r="A178" s="261"/>
      <c r="B178" s="262"/>
      <c r="C178" s="263"/>
      <c r="D178" s="256"/>
      <c r="E178" s="257"/>
      <c r="F178" s="258"/>
      <c r="G178" s="258"/>
    </row>
    <row r="179" spans="1:7" x14ac:dyDescent="0.2">
      <c r="A179" s="264" t="s">
        <v>6</v>
      </c>
      <c r="B179" s="265"/>
      <c r="C179" s="266"/>
      <c r="D179" s="563"/>
      <c r="E179" s="216"/>
      <c r="F179" s="217"/>
      <c r="G179" s="217"/>
    </row>
    <row r="180" spans="1:7" x14ac:dyDescent="0.2">
      <c r="A180" s="267" t="s">
        <v>8</v>
      </c>
      <c r="B180" s="221"/>
      <c r="C180" s="265"/>
      <c r="D180" s="265"/>
      <c r="E180" s="265"/>
    </row>
    <row r="181" spans="1:7" x14ac:dyDescent="0.2">
      <c r="A181" s="268"/>
      <c r="B181" s="268"/>
    </row>
    <row r="182" spans="1:7" x14ac:dyDescent="0.2">
      <c r="A182" s="268"/>
      <c r="B182" s="268"/>
    </row>
    <row r="183" spans="1:7" x14ac:dyDescent="0.2">
      <c r="A183" s="268"/>
      <c r="B183" s="268"/>
    </row>
    <row r="206" spans="3:3" x14ac:dyDescent="0.2">
      <c r="C206" s="217"/>
    </row>
  </sheetData>
  <mergeCells count="33">
    <mergeCell ref="A153:A159"/>
    <mergeCell ref="A160:A163"/>
    <mergeCell ref="A164:A167"/>
    <mergeCell ref="A168:A171"/>
    <mergeCell ref="A102:A110"/>
    <mergeCell ref="A111:A117"/>
    <mergeCell ref="A118:A128"/>
    <mergeCell ref="A129:A134"/>
    <mergeCell ref="A135:A145"/>
    <mergeCell ref="A147:A152"/>
    <mergeCell ref="A97:A101"/>
    <mergeCell ref="A44:A48"/>
    <mergeCell ref="A49:A53"/>
    <mergeCell ref="A54:A55"/>
    <mergeCell ref="A56:A60"/>
    <mergeCell ref="A63:A64"/>
    <mergeCell ref="A65:A68"/>
    <mergeCell ref="A69:A70"/>
    <mergeCell ref="A72:A78"/>
    <mergeCell ref="A79:A84"/>
    <mergeCell ref="A85:A90"/>
    <mergeCell ref="A91:A96"/>
    <mergeCell ref="A41:A43"/>
    <mergeCell ref="A1:G1"/>
    <mergeCell ref="A6:A9"/>
    <mergeCell ref="A10:A11"/>
    <mergeCell ref="A12:A16"/>
    <mergeCell ref="A17:A19"/>
    <mergeCell ref="A20:A23"/>
    <mergeCell ref="A24:A26"/>
    <mergeCell ref="A27:A32"/>
    <mergeCell ref="A34:A37"/>
    <mergeCell ref="A38:A40"/>
  </mergeCells>
  <printOptions horizontalCentered="1" verticalCentered="1"/>
  <pageMargins left="0.39370078740157483" right="0.39370078740157483" top="0.39370078740157483" bottom="0.19685039370078741" header="0" footer="0"/>
  <pageSetup scale="80" fitToHeight="3" orientation="portrait" r:id="rId1"/>
  <headerFooter alignWithMargins="0"/>
  <rowBreaks count="2" manualBreakCount="2">
    <brk id="70" max="6" man="1"/>
    <brk id="14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showGridLines="0" zoomScaleNormal="100" zoomScaleSheetLayoutView="100" workbookViewId="0">
      <selection activeCell="G12" sqref="G12"/>
    </sheetView>
  </sheetViews>
  <sheetFormatPr baseColWidth="10" defaultRowHeight="12" x14ac:dyDescent="0.2"/>
  <cols>
    <col min="1" max="1" width="37.85546875" style="2" customWidth="1"/>
    <col min="2" max="2" width="13.85546875" style="2" hidden="1" customWidth="1"/>
    <col min="3" max="3" width="12.140625" style="526" hidden="1" customWidth="1"/>
    <col min="4" max="4" width="6.5703125" style="2" customWidth="1"/>
    <col min="5" max="12" width="5.42578125" style="2" bestFit="1" customWidth="1"/>
    <col min="13" max="18" width="5.85546875" style="2" customWidth="1"/>
    <col min="19" max="16384" width="11.42578125" style="487"/>
  </cols>
  <sheetData>
    <row r="1" spans="1:19" s="525" customFormat="1" ht="12.75" customHeight="1" x14ac:dyDescent="0.2">
      <c r="A1" s="886" t="s">
        <v>805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</row>
    <row r="2" spans="1:19" ht="15" customHeight="1" x14ac:dyDescent="0.2">
      <c r="S2" s="490"/>
    </row>
    <row r="3" spans="1:19" ht="24" customHeight="1" x14ac:dyDescent="0.2">
      <c r="A3" s="892" t="s">
        <v>605</v>
      </c>
      <c r="B3" s="887" t="s">
        <v>804</v>
      </c>
      <c r="C3" s="889" t="s">
        <v>803</v>
      </c>
      <c r="D3" s="882" t="s">
        <v>802</v>
      </c>
      <c r="E3" s="882"/>
      <c r="F3" s="882"/>
      <c r="G3" s="882" t="s">
        <v>801</v>
      </c>
      <c r="H3" s="882"/>
      <c r="I3" s="882"/>
      <c r="J3" s="882" t="s">
        <v>800</v>
      </c>
      <c r="K3" s="882"/>
      <c r="L3" s="882"/>
      <c r="M3" s="882" t="s">
        <v>799</v>
      </c>
      <c r="N3" s="882"/>
      <c r="O3" s="882"/>
      <c r="P3" s="882" t="s">
        <v>798</v>
      </c>
      <c r="Q3" s="882"/>
      <c r="R3" s="883"/>
    </row>
    <row r="4" spans="1:19" x14ac:dyDescent="0.2">
      <c r="A4" s="893"/>
      <c r="B4" s="888"/>
      <c r="C4" s="890"/>
      <c r="D4" s="524" t="s">
        <v>672</v>
      </c>
      <c r="E4" s="524" t="s">
        <v>673</v>
      </c>
      <c r="F4" s="524" t="s">
        <v>4</v>
      </c>
      <c r="G4" s="524" t="s">
        <v>672</v>
      </c>
      <c r="H4" s="524" t="s">
        <v>673</v>
      </c>
      <c r="I4" s="524" t="s">
        <v>4</v>
      </c>
      <c r="J4" s="524" t="s">
        <v>672</v>
      </c>
      <c r="K4" s="524" t="s">
        <v>673</v>
      </c>
      <c r="L4" s="524" t="s">
        <v>4</v>
      </c>
      <c r="M4" s="524" t="s">
        <v>672</v>
      </c>
      <c r="N4" s="524" t="s">
        <v>673</v>
      </c>
      <c r="O4" s="524" t="s">
        <v>4</v>
      </c>
      <c r="P4" s="524" t="s">
        <v>672</v>
      </c>
      <c r="Q4" s="524" t="s">
        <v>673</v>
      </c>
      <c r="R4" s="523" t="s">
        <v>4</v>
      </c>
    </row>
    <row r="5" spans="1:19" s="517" customFormat="1" x14ac:dyDescent="0.2">
      <c r="A5" s="505" t="s">
        <v>181</v>
      </c>
      <c r="B5" s="548"/>
      <c r="C5" s="544"/>
      <c r="D5" s="547">
        <f t="shared" ref="D5:L5" si="0">+D13+D6+D8+D15+D19+D23+D27+D31+D36+D38+D42+D45+D48+D54+D59+D62+D67+D69+D71+D74+D79</f>
        <v>1885</v>
      </c>
      <c r="E5" s="547">
        <f t="shared" si="0"/>
        <v>2600</v>
      </c>
      <c r="F5" s="547">
        <f t="shared" si="0"/>
        <v>4485</v>
      </c>
      <c r="G5" s="547">
        <f t="shared" si="0"/>
        <v>858</v>
      </c>
      <c r="H5" s="547">
        <f t="shared" si="0"/>
        <v>1626</v>
      </c>
      <c r="I5" s="547">
        <f t="shared" si="0"/>
        <v>2484</v>
      </c>
      <c r="J5" s="547">
        <f t="shared" si="0"/>
        <v>1280</v>
      </c>
      <c r="K5" s="547">
        <f t="shared" si="0"/>
        <v>2002</v>
      </c>
      <c r="L5" s="547">
        <f t="shared" si="0"/>
        <v>3282</v>
      </c>
      <c r="M5" s="546">
        <f t="shared" ref="M5:M36" si="1">IF(G5=0,0,(G5/D5)*100)</f>
        <v>45.517241379310349</v>
      </c>
      <c r="N5" s="546">
        <f t="shared" ref="N5:N36" si="2">IF(H5=0,0,(H5/E5)*100)</f>
        <v>62.53846153846154</v>
      </c>
      <c r="O5" s="546">
        <f t="shared" ref="O5:O36" si="3">IF(I5=0,0,(I5/F5)*100)</f>
        <v>55.384615384615387</v>
      </c>
      <c r="P5" s="546">
        <f t="shared" ref="P5:P36" si="4">IF(J5=0,0,(J5/D5)*100)</f>
        <v>67.904509283819621</v>
      </c>
      <c r="Q5" s="546">
        <f t="shared" ref="Q5:Q36" si="5">IF(K5=0,0,(K5/E5)*100)</f>
        <v>77</v>
      </c>
      <c r="R5" s="546">
        <f t="shared" ref="R5:R36" si="6">IF(L5=0,0,(L5/F5)*100)</f>
        <v>73.177257525083618</v>
      </c>
    </row>
    <row r="6" spans="1:19" x14ac:dyDescent="0.2">
      <c r="A6" s="502" t="s">
        <v>180</v>
      </c>
      <c r="B6" s="545"/>
      <c r="C6" s="544"/>
      <c r="D6" s="519">
        <f t="shared" ref="D6:L6" si="7">+D7</f>
        <v>36</v>
      </c>
      <c r="E6" s="519">
        <f t="shared" si="7"/>
        <v>60</v>
      </c>
      <c r="F6" s="519">
        <f t="shared" si="7"/>
        <v>96</v>
      </c>
      <c r="G6" s="519">
        <f t="shared" si="7"/>
        <v>12</v>
      </c>
      <c r="H6" s="519">
        <f t="shared" si="7"/>
        <v>31</v>
      </c>
      <c r="I6" s="519">
        <f t="shared" si="7"/>
        <v>43</v>
      </c>
      <c r="J6" s="519">
        <f t="shared" si="7"/>
        <v>20</v>
      </c>
      <c r="K6" s="519">
        <f t="shared" si="7"/>
        <v>37</v>
      </c>
      <c r="L6" s="519">
        <f t="shared" si="7"/>
        <v>57</v>
      </c>
      <c r="M6" s="543">
        <f t="shared" si="1"/>
        <v>33.333333333333329</v>
      </c>
      <c r="N6" s="543">
        <f t="shared" si="2"/>
        <v>51.666666666666671</v>
      </c>
      <c r="O6" s="543">
        <f t="shared" si="3"/>
        <v>44.791666666666671</v>
      </c>
      <c r="P6" s="543">
        <f t="shared" si="4"/>
        <v>55.555555555555557</v>
      </c>
      <c r="Q6" s="543">
        <f t="shared" si="5"/>
        <v>61.666666666666671</v>
      </c>
      <c r="R6" s="543">
        <f t="shared" si="6"/>
        <v>59.375</v>
      </c>
    </row>
    <row r="7" spans="1:19" s="488" customFormat="1" x14ac:dyDescent="0.2">
      <c r="A7" s="499" t="s">
        <v>534</v>
      </c>
      <c r="B7" s="542">
        <v>4</v>
      </c>
      <c r="C7" s="541" t="s">
        <v>671</v>
      </c>
      <c r="D7" s="540">
        <v>36</v>
      </c>
      <c r="E7" s="540">
        <v>60</v>
      </c>
      <c r="F7" s="540">
        <f>SUM(D7:E7)</f>
        <v>96</v>
      </c>
      <c r="G7" s="540">
        <v>12</v>
      </c>
      <c r="H7" s="540">
        <v>31</v>
      </c>
      <c r="I7" s="540">
        <f t="shared" ref="I7:I30" si="8">+H7+G7</f>
        <v>43</v>
      </c>
      <c r="J7" s="540">
        <v>20</v>
      </c>
      <c r="K7" s="540">
        <v>37</v>
      </c>
      <c r="L7" s="540">
        <f t="shared" ref="L7:L12" si="9">SUM(J7:K7)</f>
        <v>57</v>
      </c>
      <c r="M7" s="539">
        <f t="shared" si="1"/>
        <v>33.333333333333329</v>
      </c>
      <c r="N7" s="539">
        <f t="shared" si="2"/>
        <v>51.666666666666671</v>
      </c>
      <c r="O7" s="539">
        <f t="shared" si="3"/>
        <v>44.791666666666671</v>
      </c>
      <c r="P7" s="539">
        <f t="shared" si="4"/>
        <v>55.555555555555557</v>
      </c>
      <c r="Q7" s="539">
        <f t="shared" si="5"/>
        <v>61.666666666666671</v>
      </c>
      <c r="R7" s="539">
        <f t="shared" si="6"/>
        <v>59.375</v>
      </c>
    </row>
    <row r="8" spans="1:19" x14ac:dyDescent="0.2">
      <c r="A8" s="502" t="s">
        <v>179</v>
      </c>
      <c r="B8" s="545"/>
      <c r="C8" s="544"/>
      <c r="D8" s="519">
        <f>SUM(D9:D12)</f>
        <v>178</v>
      </c>
      <c r="E8" s="519">
        <f>SUM(E9:E12)</f>
        <v>100</v>
      </c>
      <c r="F8" s="519">
        <f>SUM(F9:F12)</f>
        <v>278</v>
      </c>
      <c r="G8" s="519">
        <f>SUM(G9:G12)</f>
        <v>72</v>
      </c>
      <c r="H8" s="519">
        <f>SUM(H9:H12)</f>
        <v>56</v>
      </c>
      <c r="I8" s="519">
        <f t="shared" si="8"/>
        <v>128</v>
      </c>
      <c r="J8" s="519">
        <f>SUM(J9:J12)</f>
        <v>119</v>
      </c>
      <c r="K8" s="519">
        <f>SUM(K9:K12)</f>
        <v>80</v>
      </c>
      <c r="L8" s="519">
        <f t="shared" si="9"/>
        <v>199</v>
      </c>
      <c r="M8" s="543">
        <f t="shared" si="1"/>
        <v>40.449438202247187</v>
      </c>
      <c r="N8" s="543">
        <f t="shared" si="2"/>
        <v>56.000000000000007</v>
      </c>
      <c r="O8" s="543">
        <f t="shared" si="3"/>
        <v>46.043165467625904</v>
      </c>
      <c r="P8" s="543">
        <f t="shared" si="4"/>
        <v>66.853932584269657</v>
      </c>
      <c r="Q8" s="543">
        <f t="shared" si="5"/>
        <v>80</v>
      </c>
      <c r="R8" s="543">
        <f t="shared" si="6"/>
        <v>71.582733812949641</v>
      </c>
    </row>
    <row r="9" spans="1:19" x14ac:dyDescent="0.2">
      <c r="A9" s="499" t="s">
        <v>584</v>
      </c>
      <c r="B9" s="542">
        <v>5</v>
      </c>
      <c r="C9" s="541" t="s">
        <v>670</v>
      </c>
      <c r="D9" s="540">
        <v>71</v>
      </c>
      <c r="E9" s="540">
        <v>45</v>
      </c>
      <c r="F9" s="540">
        <f>SUM(D9:E9)</f>
        <v>116</v>
      </c>
      <c r="G9" s="540">
        <v>33</v>
      </c>
      <c r="H9" s="540">
        <v>28</v>
      </c>
      <c r="I9" s="540">
        <f t="shared" si="8"/>
        <v>61</v>
      </c>
      <c r="J9" s="540">
        <v>50</v>
      </c>
      <c r="K9" s="540">
        <v>37</v>
      </c>
      <c r="L9" s="540">
        <f t="shared" si="9"/>
        <v>87</v>
      </c>
      <c r="M9" s="539">
        <f t="shared" si="1"/>
        <v>46.478873239436616</v>
      </c>
      <c r="N9" s="539">
        <f t="shared" si="2"/>
        <v>62.222222222222221</v>
      </c>
      <c r="O9" s="539">
        <f t="shared" si="3"/>
        <v>52.586206896551722</v>
      </c>
      <c r="P9" s="539">
        <f t="shared" si="4"/>
        <v>70.422535211267601</v>
      </c>
      <c r="Q9" s="539">
        <f t="shared" si="5"/>
        <v>82.222222222222214</v>
      </c>
      <c r="R9" s="539">
        <f t="shared" si="6"/>
        <v>75</v>
      </c>
    </row>
    <row r="10" spans="1:19" ht="24" x14ac:dyDescent="0.2">
      <c r="A10" s="506" t="s">
        <v>506</v>
      </c>
      <c r="B10" s="551">
        <v>5</v>
      </c>
      <c r="C10" s="541" t="s">
        <v>670</v>
      </c>
      <c r="D10" s="550">
        <v>22</v>
      </c>
      <c r="E10" s="550">
        <v>4</v>
      </c>
      <c r="F10" s="550">
        <f>SUM(D10:E10)</f>
        <v>26</v>
      </c>
      <c r="G10" s="550">
        <v>9</v>
      </c>
      <c r="H10" s="550">
        <v>1</v>
      </c>
      <c r="I10" s="550">
        <f t="shared" si="8"/>
        <v>10</v>
      </c>
      <c r="J10" s="550">
        <v>14</v>
      </c>
      <c r="K10" s="550">
        <v>5</v>
      </c>
      <c r="L10" s="550">
        <f t="shared" si="9"/>
        <v>19</v>
      </c>
      <c r="M10" s="549">
        <f t="shared" si="1"/>
        <v>40.909090909090914</v>
      </c>
      <c r="N10" s="549">
        <f t="shared" si="2"/>
        <v>25</v>
      </c>
      <c r="O10" s="549">
        <f t="shared" si="3"/>
        <v>38.461538461538467</v>
      </c>
      <c r="P10" s="549">
        <f t="shared" si="4"/>
        <v>63.636363636363633</v>
      </c>
      <c r="Q10" s="549">
        <f t="shared" si="5"/>
        <v>125</v>
      </c>
      <c r="R10" s="549">
        <f t="shared" si="6"/>
        <v>73.076923076923066</v>
      </c>
    </row>
    <row r="11" spans="1:19" x14ac:dyDescent="0.2">
      <c r="A11" s="499" t="s">
        <v>507</v>
      </c>
      <c r="B11" s="542">
        <v>5</v>
      </c>
      <c r="C11" s="541" t="s">
        <v>670</v>
      </c>
      <c r="D11" s="540">
        <v>38</v>
      </c>
      <c r="E11" s="540">
        <v>27</v>
      </c>
      <c r="F11" s="540">
        <f>SUM(D11:E11)</f>
        <v>65</v>
      </c>
      <c r="G11" s="540">
        <v>12</v>
      </c>
      <c r="H11" s="540">
        <v>16</v>
      </c>
      <c r="I11" s="540">
        <f t="shared" si="8"/>
        <v>28</v>
      </c>
      <c r="J11" s="540">
        <v>20</v>
      </c>
      <c r="K11" s="540">
        <v>23</v>
      </c>
      <c r="L11" s="540">
        <f t="shared" si="9"/>
        <v>43</v>
      </c>
      <c r="M11" s="539">
        <f t="shared" si="1"/>
        <v>31.578947368421051</v>
      </c>
      <c r="N11" s="539">
        <f t="shared" si="2"/>
        <v>59.259259259259252</v>
      </c>
      <c r="O11" s="539">
        <f t="shared" si="3"/>
        <v>43.07692307692308</v>
      </c>
      <c r="P11" s="539">
        <f t="shared" si="4"/>
        <v>52.631578947368418</v>
      </c>
      <c r="Q11" s="539">
        <f t="shared" si="5"/>
        <v>85.18518518518519</v>
      </c>
      <c r="R11" s="539">
        <f t="shared" si="6"/>
        <v>66.153846153846146</v>
      </c>
    </row>
    <row r="12" spans="1:19" s="488" customFormat="1" x14ac:dyDescent="0.2">
      <c r="A12" s="499" t="s">
        <v>508</v>
      </c>
      <c r="B12" s="542">
        <v>5</v>
      </c>
      <c r="C12" s="541" t="s">
        <v>670</v>
      </c>
      <c r="D12" s="540">
        <v>47</v>
      </c>
      <c r="E12" s="540">
        <v>24</v>
      </c>
      <c r="F12" s="540">
        <f>SUM(D12:E12)</f>
        <v>71</v>
      </c>
      <c r="G12" s="540">
        <v>18</v>
      </c>
      <c r="H12" s="540">
        <v>11</v>
      </c>
      <c r="I12" s="540">
        <f t="shared" si="8"/>
        <v>29</v>
      </c>
      <c r="J12" s="540">
        <v>35</v>
      </c>
      <c r="K12" s="540">
        <v>15</v>
      </c>
      <c r="L12" s="540">
        <f t="shared" si="9"/>
        <v>50</v>
      </c>
      <c r="M12" s="539">
        <f t="shared" si="1"/>
        <v>38.297872340425535</v>
      </c>
      <c r="N12" s="539">
        <f t="shared" si="2"/>
        <v>45.833333333333329</v>
      </c>
      <c r="O12" s="539">
        <f t="shared" si="3"/>
        <v>40.845070422535215</v>
      </c>
      <c r="P12" s="539">
        <f t="shared" si="4"/>
        <v>74.468085106382972</v>
      </c>
      <c r="Q12" s="539">
        <f t="shared" si="5"/>
        <v>62.5</v>
      </c>
      <c r="R12" s="539">
        <f t="shared" si="6"/>
        <v>70.422535211267601</v>
      </c>
    </row>
    <row r="13" spans="1:19" x14ac:dyDescent="0.2">
      <c r="A13" s="502" t="s">
        <v>178</v>
      </c>
      <c r="B13" s="545"/>
      <c r="C13" s="544"/>
      <c r="D13" s="519">
        <f>+D14</f>
        <v>16</v>
      </c>
      <c r="E13" s="519">
        <f>+E14</f>
        <v>27</v>
      </c>
      <c r="F13" s="519">
        <f>+F14</f>
        <v>43</v>
      </c>
      <c r="G13" s="519">
        <f>+G14</f>
        <v>6</v>
      </c>
      <c r="H13" s="519">
        <f>+H14</f>
        <v>10</v>
      </c>
      <c r="I13" s="519">
        <f t="shared" si="8"/>
        <v>16</v>
      </c>
      <c r="J13" s="519">
        <f>+J14</f>
        <v>14</v>
      </c>
      <c r="K13" s="519">
        <f>+K14</f>
        <v>15</v>
      </c>
      <c r="L13" s="519">
        <f>+L14</f>
        <v>29</v>
      </c>
      <c r="M13" s="543">
        <f t="shared" si="1"/>
        <v>37.5</v>
      </c>
      <c r="N13" s="543">
        <f t="shared" si="2"/>
        <v>37.037037037037038</v>
      </c>
      <c r="O13" s="543">
        <f t="shared" si="3"/>
        <v>37.209302325581397</v>
      </c>
      <c r="P13" s="543">
        <f t="shared" si="4"/>
        <v>87.5</v>
      </c>
      <c r="Q13" s="543">
        <f t="shared" si="5"/>
        <v>55.555555555555557</v>
      </c>
      <c r="R13" s="543">
        <f t="shared" si="6"/>
        <v>67.441860465116278</v>
      </c>
    </row>
    <row r="14" spans="1:19" s="488" customFormat="1" x14ac:dyDescent="0.2">
      <c r="A14" s="499" t="s">
        <v>554</v>
      </c>
      <c r="B14" s="542">
        <v>5</v>
      </c>
      <c r="C14" s="541" t="s">
        <v>670</v>
      </c>
      <c r="D14" s="540">
        <v>16</v>
      </c>
      <c r="E14" s="540">
        <v>27</v>
      </c>
      <c r="F14" s="540">
        <f>SUM(D14:E14)</f>
        <v>43</v>
      </c>
      <c r="G14" s="540">
        <v>6</v>
      </c>
      <c r="H14" s="540">
        <v>10</v>
      </c>
      <c r="I14" s="540">
        <f t="shared" si="8"/>
        <v>16</v>
      </c>
      <c r="J14" s="540">
        <v>14</v>
      </c>
      <c r="K14" s="540">
        <v>15</v>
      </c>
      <c r="L14" s="540">
        <f t="shared" ref="L14:L22" si="10">SUM(J14:K14)</f>
        <v>29</v>
      </c>
      <c r="M14" s="539">
        <f t="shared" si="1"/>
        <v>37.5</v>
      </c>
      <c r="N14" s="539">
        <f t="shared" si="2"/>
        <v>37.037037037037038</v>
      </c>
      <c r="O14" s="539">
        <f t="shared" si="3"/>
        <v>37.209302325581397</v>
      </c>
      <c r="P14" s="539">
        <f t="shared" si="4"/>
        <v>87.5</v>
      </c>
      <c r="Q14" s="539">
        <f t="shared" si="5"/>
        <v>55.555555555555557</v>
      </c>
      <c r="R14" s="539">
        <f t="shared" si="6"/>
        <v>67.441860465116278</v>
      </c>
    </row>
    <row r="15" spans="1:19" x14ac:dyDescent="0.2">
      <c r="A15" s="502" t="s">
        <v>177</v>
      </c>
      <c r="B15" s="545"/>
      <c r="C15" s="544"/>
      <c r="D15" s="519">
        <f>SUM(D16:D18)</f>
        <v>65</v>
      </c>
      <c r="E15" s="519">
        <f>SUM(E16:E18)</f>
        <v>53</v>
      </c>
      <c r="F15" s="519">
        <f>SUM(F16:F18)</f>
        <v>118</v>
      </c>
      <c r="G15" s="519">
        <f>SUM(G16:G18)</f>
        <v>21</v>
      </c>
      <c r="H15" s="519">
        <f>SUM(H16:H18)</f>
        <v>28</v>
      </c>
      <c r="I15" s="519">
        <f t="shared" si="8"/>
        <v>49</v>
      </c>
      <c r="J15" s="519">
        <f>SUM(J16:J18)</f>
        <v>41</v>
      </c>
      <c r="K15" s="519">
        <f>SUM(K16:K18)</f>
        <v>39</v>
      </c>
      <c r="L15" s="519">
        <f t="shared" si="10"/>
        <v>80</v>
      </c>
      <c r="M15" s="543">
        <f t="shared" si="1"/>
        <v>32.307692307692307</v>
      </c>
      <c r="N15" s="543">
        <f t="shared" si="2"/>
        <v>52.830188679245282</v>
      </c>
      <c r="O15" s="543">
        <f t="shared" si="3"/>
        <v>41.525423728813557</v>
      </c>
      <c r="P15" s="543">
        <f t="shared" si="4"/>
        <v>63.076923076923073</v>
      </c>
      <c r="Q15" s="543">
        <f t="shared" si="5"/>
        <v>73.584905660377359</v>
      </c>
      <c r="R15" s="543">
        <f t="shared" si="6"/>
        <v>67.796610169491515</v>
      </c>
    </row>
    <row r="16" spans="1:19" x14ac:dyDescent="0.2">
      <c r="A16" s="499" t="s">
        <v>523</v>
      </c>
      <c r="B16" s="542">
        <v>4.5</v>
      </c>
      <c r="C16" s="541" t="s">
        <v>670</v>
      </c>
      <c r="D16" s="540">
        <v>23</v>
      </c>
      <c r="E16" s="540">
        <v>32</v>
      </c>
      <c r="F16" s="540">
        <f>SUM(D16:E16)</f>
        <v>55</v>
      </c>
      <c r="G16" s="540">
        <v>13</v>
      </c>
      <c r="H16" s="540">
        <v>20</v>
      </c>
      <c r="I16" s="540">
        <f t="shared" si="8"/>
        <v>33</v>
      </c>
      <c r="J16" s="540">
        <v>20</v>
      </c>
      <c r="K16" s="540">
        <v>27</v>
      </c>
      <c r="L16" s="540">
        <f t="shared" si="10"/>
        <v>47</v>
      </c>
      <c r="M16" s="539">
        <f t="shared" si="1"/>
        <v>56.521739130434781</v>
      </c>
      <c r="N16" s="539">
        <f t="shared" si="2"/>
        <v>62.5</v>
      </c>
      <c r="O16" s="539">
        <f t="shared" si="3"/>
        <v>60</v>
      </c>
      <c r="P16" s="539">
        <f t="shared" si="4"/>
        <v>86.956521739130437</v>
      </c>
      <c r="Q16" s="539">
        <f t="shared" si="5"/>
        <v>84.375</v>
      </c>
      <c r="R16" s="539">
        <f t="shared" si="6"/>
        <v>85.454545454545453</v>
      </c>
    </row>
    <row r="17" spans="1:18" x14ac:dyDescent="0.2">
      <c r="A17" s="499" t="s">
        <v>525</v>
      </c>
      <c r="B17" s="542">
        <v>4.5</v>
      </c>
      <c r="C17" s="541" t="s">
        <v>670</v>
      </c>
      <c r="D17" s="540">
        <v>19</v>
      </c>
      <c r="E17" s="540">
        <v>11</v>
      </c>
      <c r="F17" s="540">
        <f>SUM(D17:E17)</f>
        <v>30</v>
      </c>
      <c r="G17" s="540">
        <v>5</v>
      </c>
      <c r="H17" s="540">
        <v>5</v>
      </c>
      <c r="I17" s="540">
        <f t="shared" si="8"/>
        <v>10</v>
      </c>
      <c r="J17" s="540">
        <v>14</v>
      </c>
      <c r="K17" s="540">
        <v>6</v>
      </c>
      <c r="L17" s="540">
        <f t="shared" si="10"/>
        <v>20</v>
      </c>
      <c r="M17" s="539">
        <f t="shared" si="1"/>
        <v>26.315789473684209</v>
      </c>
      <c r="N17" s="539">
        <f t="shared" si="2"/>
        <v>45.454545454545453</v>
      </c>
      <c r="O17" s="539">
        <f t="shared" si="3"/>
        <v>33.333333333333329</v>
      </c>
      <c r="P17" s="539">
        <f t="shared" si="4"/>
        <v>73.68421052631578</v>
      </c>
      <c r="Q17" s="539">
        <f t="shared" si="5"/>
        <v>54.54545454545454</v>
      </c>
      <c r="R17" s="539">
        <f t="shared" si="6"/>
        <v>66.666666666666657</v>
      </c>
    </row>
    <row r="18" spans="1:18" s="488" customFormat="1" x14ac:dyDescent="0.2">
      <c r="A18" s="499" t="s">
        <v>529</v>
      </c>
      <c r="B18" s="542">
        <v>5</v>
      </c>
      <c r="C18" s="541" t="s">
        <v>670</v>
      </c>
      <c r="D18" s="540">
        <v>23</v>
      </c>
      <c r="E18" s="540">
        <v>10</v>
      </c>
      <c r="F18" s="540">
        <f>SUM(D18:E18)</f>
        <v>33</v>
      </c>
      <c r="G18" s="540">
        <v>3</v>
      </c>
      <c r="H18" s="540">
        <v>3</v>
      </c>
      <c r="I18" s="540">
        <f t="shared" si="8"/>
        <v>6</v>
      </c>
      <c r="J18" s="540">
        <v>7</v>
      </c>
      <c r="K18" s="540">
        <v>6</v>
      </c>
      <c r="L18" s="540">
        <f t="shared" si="10"/>
        <v>13</v>
      </c>
      <c r="M18" s="539">
        <f t="shared" si="1"/>
        <v>13.043478260869565</v>
      </c>
      <c r="N18" s="539">
        <f t="shared" si="2"/>
        <v>30</v>
      </c>
      <c r="O18" s="539">
        <f t="shared" si="3"/>
        <v>18.181818181818183</v>
      </c>
      <c r="P18" s="539">
        <f t="shared" si="4"/>
        <v>30.434782608695656</v>
      </c>
      <c r="Q18" s="539">
        <f t="shared" si="5"/>
        <v>60</v>
      </c>
      <c r="R18" s="539">
        <f t="shared" si="6"/>
        <v>39.393939393939391</v>
      </c>
    </row>
    <row r="19" spans="1:18" x14ac:dyDescent="0.2">
      <c r="A19" s="502" t="s">
        <v>175</v>
      </c>
      <c r="B19" s="545"/>
      <c r="C19" s="544"/>
      <c r="D19" s="519">
        <f>SUM(D20:D22)</f>
        <v>83</v>
      </c>
      <c r="E19" s="519">
        <f>SUM(E20:E22)</f>
        <v>57</v>
      </c>
      <c r="F19" s="519">
        <f>SUM(F20:F22)</f>
        <v>140</v>
      </c>
      <c r="G19" s="519">
        <f>SUM(G20:G22)</f>
        <v>45</v>
      </c>
      <c r="H19" s="519">
        <f>SUM(H20:H22)</f>
        <v>37</v>
      </c>
      <c r="I19" s="519">
        <f t="shared" si="8"/>
        <v>82</v>
      </c>
      <c r="J19" s="519">
        <f>SUM(J20:J22)</f>
        <v>54</v>
      </c>
      <c r="K19" s="519">
        <f>SUM(K20:K22)</f>
        <v>34</v>
      </c>
      <c r="L19" s="519">
        <f t="shared" si="10"/>
        <v>88</v>
      </c>
      <c r="M19" s="543">
        <f t="shared" si="1"/>
        <v>54.216867469879517</v>
      </c>
      <c r="N19" s="543">
        <f t="shared" si="2"/>
        <v>64.912280701754383</v>
      </c>
      <c r="O19" s="543">
        <f t="shared" si="3"/>
        <v>58.571428571428577</v>
      </c>
      <c r="P19" s="543">
        <f t="shared" si="4"/>
        <v>65.060240963855421</v>
      </c>
      <c r="Q19" s="543">
        <f t="shared" si="5"/>
        <v>59.649122807017541</v>
      </c>
      <c r="R19" s="543">
        <f t="shared" si="6"/>
        <v>62.857142857142854</v>
      </c>
    </row>
    <row r="20" spans="1:18" x14ac:dyDescent="0.2">
      <c r="A20" s="499" t="s">
        <v>510</v>
      </c>
      <c r="B20" s="542">
        <v>5</v>
      </c>
      <c r="C20" s="541" t="s">
        <v>670</v>
      </c>
      <c r="D20" s="540">
        <v>16</v>
      </c>
      <c r="E20" s="540">
        <v>16</v>
      </c>
      <c r="F20" s="540">
        <f>SUM(D20:E20)</f>
        <v>32</v>
      </c>
      <c r="G20" s="540">
        <v>9</v>
      </c>
      <c r="H20" s="540">
        <v>13</v>
      </c>
      <c r="I20" s="540">
        <f t="shared" si="8"/>
        <v>22</v>
      </c>
      <c r="J20" s="540">
        <v>11</v>
      </c>
      <c r="K20" s="540">
        <v>12</v>
      </c>
      <c r="L20" s="540">
        <f t="shared" si="10"/>
        <v>23</v>
      </c>
      <c r="M20" s="539">
        <f t="shared" si="1"/>
        <v>56.25</v>
      </c>
      <c r="N20" s="539">
        <f t="shared" si="2"/>
        <v>81.25</v>
      </c>
      <c r="O20" s="539">
        <f t="shared" si="3"/>
        <v>68.75</v>
      </c>
      <c r="P20" s="539">
        <f t="shared" si="4"/>
        <v>68.75</v>
      </c>
      <c r="Q20" s="539">
        <f t="shared" si="5"/>
        <v>75</v>
      </c>
      <c r="R20" s="539">
        <f t="shared" si="6"/>
        <v>71.875</v>
      </c>
    </row>
    <row r="21" spans="1:18" x14ac:dyDescent="0.2">
      <c r="A21" s="499" t="s">
        <v>512</v>
      </c>
      <c r="B21" s="542">
        <v>5</v>
      </c>
      <c r="C21" s="541" t="s">
        <v>670</v>
      </c>
      <c r="D21" s="540">
        <v>27</v>
      </c>
      <c r="E21" s="540">
        <v>19</v>
      </c>
      <c r="F21" s="540">
        <f>SUM(D21:E21)</f>
        <v>46</v>
      </c>
      <c r="G21" s="540">
        <v>21</v>
      </c>
      <c r="H21" s="540">
        <v>13</v>
      </c>
      <c r="I21" s="540">
        <f t="shared" si="8"/>
        <v>34</v>
      </c>
      <c r="J21" s="540">
        <v>24</v>
      </c>
      <c r="K21" s="540">
        <v>12</v>
      </c>
      <c r="L21" s="540">
        <f t="shared" si="10"/>
        <v>36</v>
      </c>
      <c r="M21" s="539">
        <f t="shared" si="1"/>
        <v>77.777777777777786</v>
      </c>
      <c r="N21" s="539">
        <f t="shared" si="2"/>
        <v>68.421052631578945</v>
      </c>
      <c r="O21" s="539">
        <f t="shared" si="3"/>
        <v>73.91304347826086</v>
      </c>
      <c r="P21" s="539">
        <f t="shared" si="4"/>
        <v>88.888888888888886</v>
      </c>
      <c r="Q21" s="539">
        <f t="shared" si="5"/>
        <v>63.157894736842103</v>
      </c>
      <c r="R21" s="539">
        <f t="shared" si="6"/>
        <v>78.260869565217391</v>
      </c>
    </row>
    <row r="22" spans="1:18" s="488" customFormat="1" x14ac:dyDescent="0.2">
      <c r="A22" s="499" t="s">
        <v>513</v>
      </c>
      <c r="B22" s="542">
        <v>5</v>
      </c>
      <c r="C22" s="541" t="s">
        <v>670</v>
      </c>
      <c r="D22" s="540">
        <v>40</v>
      </c>
      <c r="E22" s="540">
        <v>22</v>
      </c>
      <c r="F22" s="540">
        <f>SUM(D22:E22)</f>
        <v>62</v>
      </c>
      <c r="G22" s="540">
        <v>15</v>
      </c>
      <c r="H22" s="540">
        <v>11</v>
      </c>
      <c r="I22" s="540">
        <f t="shared" si="8"/>
        <v>26</v>
      </c>
      <c r="J22" s="540">
        <v>19</v>
      </c>
      <c r="K22" s="540">
        <v>10</v>
      </c>
      <c r="L22" s="540">
        <f t="shared" si="10"/>
        <v>29</v>
      </c>
      <c r="M22" s="539">
        <f t="shared" si="1"/>
        <v>37.5</v>
      </c>
      <c r="N22" s="539">
        <f t="shared" si="2"/>
        <v>50</v>
      </c>
      <c r="O22" s="539">
        <f t="shared" si="3"/>
        <v>41.935483870967744</v>
      </c>
      <c r="P22" s="539">
        <f t="shared" si="4"/>
        <v>47.5</v>
      </c>
      <c r="Q22" s="539">
        <f t="shared" si="5"/>
        <v>45.454545454545453</v>
      </c>
      <c r="R22" s="539">
        <f t="shared" si="6"/>
        <v>46.774193548387096</v>
      </c>
    </row>
    <row r="23" spans="1:18" x14ac:dyDescent="0.2">
      <c r="A23" s="502" t="s">
        <v>174</v>
      </c>
      <c r="B23" s="545"/>
      <c r="C23" s="544"/>
      <c r="D23" s="519">
        <f>SUM(D24:D26)</f>
        <v>43</v>
      </c>
      <c r="E23" s="519">
        <f>SUM(E24:E26)</f>
        <v>269</v>
      </c>
      <c r="F23" s="519">
        <f>SUM(F24:F26)</f>
        <v>312</v>
      </c>
      <c r="G23" s="519">
        <f>SUM(G24:G26)</f>
        <v>20</v>
      </c>
      <c r="H23" s="519">
        <f>SUM(H24:H26)</f>
        <v>179</v>
      </c>
      <c r="I23" s="519">
        <f t="shared" si="8"/>
        <v>199</v>
      </c>
      <c r="J23" s="519">
        <f>SUM(J24:J26)</f>
        <v>37</v>
      </c>
      <c r="K23" s="519">
        <f>SUM(K24:K26)</f>
        <v>229</v>
      </c>
      <c r="L23" s="519">
        <f>SUM(L24:L26)</f>
        <v>266</v>
      </c>
      <c r="M23" s="543">
        <f t="shared" si="1"/>
        <v>46.511627906976742</v>
      </c>
      <c r="N23" s="543">
        <f t="shared" si="2"/>
        <v>66.542750929368026</v>
      </c>
      <c r="O23" s="543">
        <f t="shared" si="3"/>
        <v>63.782051282051277</v>
      </c>
      <c r="P23" s="543">
        <f t="shared" si="4"/>
        <v>86.04651162790698</v>
      </c>
      <c r="Q23" s="543">
        <f t="shared" si="5"/>
        <v>85.130111524163567</v>
      </c>
      <c r="R23" s="543">
        <f t="shared" si="6"/>
        <v>85.256410256410248</v>
      </c>
    </row>
    <row r="24" spans="1:18" x14ac:dyDescent="0.2">
      <c r="A24" s="499" t="s">
        <v>557</v>
      </c>
      <c r="B24" s="542">
        <v>4.5</v>
      </c>
      <c r="C24" s="541" t="s">
        <v>670</v>
      </c>
      <c r="D24" s="540">
        <v>5</v>
      </c>
      <c r="E24" s="540">
        <v>40</v>
      </c>
      <c r="F24" s="540">
        <f>SUM(D24:E24)</f>
        <v>45</v>
      </c>
      <c r="G24" s="540">
        <v>2</v>
      </c>
      <c r="H24" s="540">
        <v>19</v>
      </c>
      <c r="I24" s="540">
        <f t="shared" si="8"/>
        <v>21</v>
      </c>
      <c r="J24" s="540">
        <v>5</v>
      </c>
      <c r="K24" s="540">
        <v>27</v>
      </c>
      <c r="L24" s="540">
        <f t="shared" ref="L24:L30" si="11">SUM(J24:K24)</f>
        <v>32</v>
      </c>
      <c r="M24" s="539">
        <f t="shared" si="1"/>
        <v>40</v>
      </c>
      <c r="N24" s="539">
        <f t="shared" si="2"/>
        <v>47.5</v>
      </c>
      <c r="O24" s="539">
        <f t="shared" si="3"/>
        <v>46.666666666666664</v>
      </c>
      <c r="P24" s="539">
        <f t="shared" si="4"/>
        <v>100</v>
      </c>
      <c r="Q24" s="539">
        <f t="shared" si="5"/>
        <v>67.5</v>
      </c>
      <c r="R24" s="539">
        <f t="shared" si="6"/>
        <v>71.111111111111114</v>
      </c>
    </row>
    <row r="25" spans="1:18" x14ac:dyDescent="0.2">
      <c r="A25" s="499" t="s">
        <v>548</v>
      </c>
      <c r="B25" s="542">
        <v>5</v>
      </c>
      <c r="C25" s="541" t="s">
        <v>670</v>
      </c>
      <c r="D25" s="540">
        <v>34</v>
      </c>
      <c r="E25" s="540">
        <v>194</v>
      </c>
      <c r="F25" s="540">
        <f>SUM(D25:E25)</f>
        <v>228</v>
      </c>
      <c r="G25" s="540">
        <v>18</v>
      </c>
      <c r="H25" s="540">
        <v>133</v>
      </c>
      <c r="I25" s="540">
        <f t="shared" si="8"/>
        <v>151</v>
      </c>
      <c r="J25" s="540">
        <v>32</v>
      </c>
      <c r="K25" s="540">
        <v>168</v>
      </c>
      <c r="L25" s="540">
        <f t="shared" si="11"/>
        <v>200</v>
      </c>
      <c r="M25" s="539">
        <f t="shared" si="1"/>
        <v>52.941176470588239</v>
      </c>
      <c r="N25" s="539">
        <f t="shared" si="2"/>
        <v>68.55670103092784</v>
      </c>
      <c r="O25" s="539">
        <f t="shared" si="3"/>
        <v>66.228070175438589</v>
      </c>
      <c r="P25" s="539">
        <f t="shared" si="4"/>
        <v>94.117647058823522</v>
      </c>
      <c r="Q25" s="539">
        <f t="shared" si="5"/>
        <v>86.597938144329902</v>
      </c>
      <c r="R25" s="539">
        <f t="shared" si="6"/>
        <v>87.719298245614027</v>
      </c>
    </row>
    <row r="26" spans="1:18" x14ac:dyDescent="0.2">
      <c r="A26" s="499" t="s">
        <v>552</v>
      </c>
      <c r="B26" s="542">
        <v>4.5</v>
      </c>
      <c r="C26" s="541" t="s">
        <v>670</v>
      </c>
      <c r="D26" s="540">
        <v>4</v>
      </c>
      <c r="E26" s="540">
        <v>35</v>
      </c>
      <c r="F26" s="540">
        <f>SUM(D26:E26)</f>
        <v>39</v>
      </c>
      <c r="G26" s="540"/>
      <c r="H26" s="540">
        <v>27</v>
      </c>
      <c r="I26" s="540">
        <f t="shared" si="8"/>
        <v>27</v>
      </c>
      <c r="J26" s="540"/>
      <c r="K26" s="540">
        <v>34</v>
      </c>
      <c r="L26" s="540">
        <f t="shared" si="11"/>
        <v>34</v>
      </c>
      <c r="M26" s="539">
        <f t="shared" si="1"/>
        <v>0</v>
      </c>
      <c r="N26" s="539">
        <f t="shared" si="2"/>
        <v>77.142857142857153</v>
      </c>
      <c r="O26" s="539">
        <f t="shared" si="3"/>
        <v>69.230769230769226</v>
      </c>
      <c r="P26" s="539">
        <f t="shared" si="4"/>
        <v>0</v>
      </c>
      <c r="Q26" s="539">
        <f t="shared" si="5"/>
        <v>97.142857142857139</v>
      </c>
      <c r="R26" s="539">
        <f t="shared" si="6"/>
        <v>87.179487179487182</v>
      </c>
    </row>
    <row r="27" spans="1:18" s="488" customFormat="1" x14ac:dyDescent="0.2">
      <c r="A27" s="502" t="s">
        <v>173</v>
      </c>
      <c r="B27" s="545"/>
      <c r="C27" s="544"/>
      <c r="D27" s="519">
        <f>SUM(D28:D30)</f>
        <v>65</v>
      </c>
      <c r="E27" s="519">
        <f>SUM(E28:E30)</f>
        <v>88</v>
      </c>
      <c r="F27" s="519">
        <f>SUM(F28:F30)</f>
        <v>153</v>
      </c>
      <c r="G27" s="519">
        <f>SUM(G28:G30)</f>
        <v>32</v>
      </c>
      <c r="H27" s="519">
        <f>SUM(H28:H30)</f>
        <v>54</v>
      </c>
      <c r="I27" s="519">
        <f t="shared" si="8"/>
        <v>86</v>
      </c>
      <c r="J27" s="519">
        <f>SUM(J28:J30)</f>
        <v>39</v>
      </c>
      <c r="K27" s="519">
        <f>SUM(K28:K30)</f>
        <v>66</v>
      </c>
      <c r="L27" s="519">
        <f t="shared" si="11"/>
        <v>105</v>
      </c>
      <c r="M27" s="543">
        <f t="shared" si="1"/>
        <v>49.230769230769234</v>
      </c>
      <c r="N27" s="543">
        <f t="shared" si="2"/>
        <v>61.363636363636367</v>
      </c>
      <c r="O27" s="543">
        <f t="shared" si="3"/>
        <v>56.209150326797385</v>
      </c>
      <c r="P27" s="543">
        <f t="shared" si="4"/>
        <v>60</v>
      </c>
      <c r="Q27" s="543">
        <f t="shared" si="5"/>
        <v>75</v>
      </c>
      <c r="R27" s="543">
        <f t="shared" si="6"/>
        <v>68.627450980392155</v>
      </c>
    </row>
    <row r="28" spans="1:18" ht="24" x14ac:dyDescent="0.2">
      <c r="A28" s="506" t="s">
        <v>536</v>
      </c>
      <c r="B28" s="551">
        <v>4.5</v>
      </c>
      <c r="C28" s="541" t="s">
        <v>670</v>
      </c>
      <c r="D28" s="550">
        <v>34</v>
      </c>
      <c r="E28" s="550">
        <v>33</v>
      </c>
      <c r="F28" s="550">
        <f>SUM(D28:E28)</f>
        <v>67</v>
      </c>
      <c r="G28" s="550">
        <v>19</v>
      </c>
      <c r="H28" s="550">
        <v>20</v>
      </c>
      <c r="I28" s="550">
        <f t="shared" si="8"/>
        <v>39</v>
      </c>
      <c r="J28" s="550">
        <v>24</v>
      </c>
      <c r="K28" s="550">
        <v>22</v>
      </c>
      <c r="L28" s="550">
        <f t="shared" si="11"/>
        <v>46</v>
      </c>
      <c r="M28" s="549">
        <f t="shared" si="1"/>
        <v>55.882352941176471</v>
      </c>
      <c r="N28" s="549">
        <f t="shared" si="2"/>
        <v>60.606060606060609</v>
      </c>
      <c r="O28" s="549">
        <f t="shared" si="3"/>
        <v>58.208955223880601</v>
      </c>
      <c r="P28" s="549">
        <f t="shared" si="4"/>
        <v>70.588235294117652</v>
      </c>
      <c r="Q28" s="549">
        <f t="shared" si="5"/>
        <v>66.666666666666657</v>
      </c>
      <c r="R28" s="549">
        <f t="shared" si="6"/>
        <v>68.656716417910445</v>
      </c>
    </row>
    <row r="29" spans="1:18" x14ac:dyDescent="0.2">
      <c r="A29" s="499" t="s">
        <v>538</v>
      </c>
      <c r="B29" s="542">
        <v>4.5</v>
      </c>
      <c r="C29" s="541" t="s">
        <v>670</v>
      </c>
      <c r="D29" s="540">
        <v>20</v>
      </c>
      <c r="E29" s="540">
        <v>39</v>
      </c>
      <c r="F29" s="540">
        <f>SUM(D29:E29)</f>
        <v>59</v>
      </c>
      <c r="G29" s="540">
        <v>10</v>
      </c>
      <c r="H29" s="540">
        <v>29</v>
      </c>
      <c r="I29" s="540">
        <f t="shared" si="8"/>
        <v>39</v>
      </c>
      <c r="J29" s="540">
        <v>12</v>
      </c>
      <c r="K29" s="540">
        <v>37</v>
      </c>
      <c r="L29" s="540">
        <f t="shared" si="11"/>
        <v>49</v>
      </c>
      <c r="M29" s="539">
        <f t="shared" si="1"/>
        <v>50</v>
      </c>
      <c r="N29" s="539">
        <f t="shared" si="2"/>
        <v>74.358974358974365</v>
      </c>
      <c r="O29" s="539">
        <f t="shared" si="3"/>
        <v>66.101694915254242</v>
      </c>
      <c r="P29" s="539">
        <f t="shared" si="4"/>
        <v>60</v>
      </c>
      <c r="Q29" s="539">
        <f t="shared" si="5"/>
        <v>94.871794871794862</v>
      </c>
      <c r="R29" s="539">
        <f t="shared" si="6"/>
        <v>83.050847457627114</v>
      </c>
    </row>
    <row r="30" spans="1:18" x14ac:dyDescent="0.2">
      <c r="A30" s="499" t="s">
        <v>551</v>
      </c>
      <c r="B30" s="542">
        <v>4.5</v>
      </c>
      <c r="C30" s="541" t="s">
        <v>670</v>
      </c>
      <c r="D30" s="540">
        <v>11</v>
      </c>
      <c r="E30" s="540">
        <v>16</v>
      </c>
      <c r="F30" s="540">
        <f>SUM(D30:E30)</f>
        <v>27</v>
      </c>
      <c r="G30" s="540">
        <v>3</v>
      </c>
      <c r="H30" s="540">
        <v>5</v>
      </c>
      <c r="I30" s="540">
        <f t="shared" si="8"/>
        <v>8</v>
      </c>
      <c r="J30" s="540">
        <v>3</v>
      </c>
      <c r="K30" s="540">
        <v>7</v>
      </c>
      <c r="L30" s="540">
        <f t="shared" si="11"/>
        <v>10</v>
      </c>
      <c r="M30" s="539">
        <f t="shared" si="1"/>
        <v>27.27272727272727</v>
      </c>
      <c r="N30" s="539">
        <f t="shared" si="2"/>
        <v>31.25</v>
      </c>
      <c r="O30" s="539">
        <f t="shared" si="3"/>
        <v>29.629629629629626</v>
      </c>
      <c r="P30" s="539">
        <f t="shared" si="4"/>
        <v>27.27272727272727</v>
      </c>
      <c r="Q30" s="539">
        <f t="shared" si="5"/>
        <v>43.75</v>
      </c>
      <c r="R30" s="539">
        <f t="shared" si="6"/>
        <v>37.037037037037038</v>
      </c>
    </row>
    <row r="31" spans="1:18" s="488" customFormat="1" x14ac:dyDescent="0.2">
      <c r="A31" s="502" t="s">
        <v>172</v>
      </c>
      <c r="B31" s="545"/>
      <c r="C31" s="544"/>
      <c r="D31" s="519">
        <f t="shared" ref="D31:L31" si="12">SUM(D32:D35)</f>
        <v>199</v>
      </c>
      <c r="E31" s="519">
        <f t="shared" si="12"/>
        <v>245</v>
      </c>
      <c r="F31" s="519">
        <f t="shared" si="12"/>
        <v>444</v>
      </c>
      <c r="G31" s="519">
        <f t="shared" si="12"/>
        <v>137</v>
      </c>
      <c r="H31" s="519">
        <f t="shared" si="12"/>
        <v>178</v>
      </c>
      <c r="I31" s="519">
        <f t="shared" si="12"/>
        <v>315</v>
      </c>
      <c r="J31" s="519">
        <f t="shared" si="12"/>
        <v>170</v>
      </c>
      <c r="K31" s="519">
        <f t="shared" si="12"/>
        <v>193</v>
      </c>
      <c r="L31" s="519">
        <f t="shared" si="12"/>
        <v>363</v>
      </c>
      <c r="M31" s="543">
        <f t="shared" si="1"/>
        <v>68.844221105527637</v>
      </c>
      <c r="N31" s="543">
        <f t="shared" si="2"/>
        <v>72.653061224489804</v>
      </c>
      <c r="O31" s="543">
        <f t="shared" si="3"/>
        <v>70.945945945945937</v>
      </c>
      <c r="P31" s="543">
        <f t="shared" si="4"/>
        <v>85.427135678391963</v>
      </c>
      <c r="Q31" s="543">
        <f t="shared" si="5"/>
        <v>78.775510204081627</v>
      </c>
      <c r="R31" s="543">
        <f t="shared" si="6"/>
        <v>81.756756756756758</v>
      </c>
    </row>
    <row r="32" spans="1:18" x14ac:dyDescent="0.2">
      <c r="A32" s="507" t="s">
        <v>588</v>
      </c>
      <c r="B32" s="542">
        <v>4.5</v>
      </c>
      <c r="C32" s="541" t="s">
        <v>670</v>
      </c>
      <c r="D32" s="540">
        <v>58</v>
      </c>
      <c r="E32" s="540">
        <v>94</v>
      </c>
      <c r="F32" s="540">
        <f>SUM(D32:E32)</f>
        <v>152</v>
      </c>
      <c r="G32" s="540">
        <v>51</v>
      </c>
      <c r="H32" s="540">
        <v>79</v>
      </c>
      <c r="I32" s="540">
        <f t="shared" ref="I32:I41" si="13">+H32+G32</f>
        <v>130</v>
      </c>
      <c r="J32" s="540">
        <v>63</v>
      </c>
      <c r="K32" s="540">
        <v>84</v>
      </c>
      <c r="L32" s="540">
        <f>SUM(J32:K32)</f>
        <v>147</v>
      </c>
      <c r="M32" s="539">
        <f t="shared" si="1"/>
        <v>87.931034482758619</v>
      </c>
      <c r="N32" s="539">
        <f t="shared" si="2"/>
        <v>84.042553191489361</v>
      </c>
      <c r="O32" s="539">
        <f t="shared" si="3"/>
        <v>85.526315789473685</v>
      </c>
      <c r="P32" s="539">
        <f t="shared" si="4"/>
        <v>108.62068965517241</v>
      </c>
      <c r="Q32" s="539">
        <f t="shared" si="5"/>
        <v>89.361702127659569</v>
      </c>
      <c r="R32" s="539">
        <f t="shared" si="6"/>
        <v>96.710526315789465</v>
      </c>
    </row>
    <row r="33" spans="1:18" x14ac:dyDescent="0.2">
      <c r="A33" s="507" t="s">
        <v>539</v>
      </c>
      <c r="B33" s="542">
        <v>4.5</v>
      </c>
      <c r="C33" s="541" t="s">
        <v>670</v>
      </c>
      <c r="D33" s="540">
        <v>43</v>
      </c>
      <c r="E33" s="540">
        <v>79</v>
      </c>
      <c r="F33" s="540">
        <f>SUM(D33:E33)</f>
        <v>122</v>
      </c>
      <c r="G33" s="540">
        <v>35</v>
      </c>
      <c r="H33" s="540">
        <v>60</v>
      </c>
      <c r="I33" s="540">
        <f t="shared" si="13"/>
        <v>95</v>
      </c>
      <c r="J33" s="540">
        <v>44</v>
      </c>
      <c r="K33" s="540">
        <v>64</v>
      </c>
      <c r="L33" s="540">
        <f>SUM(J33:K33)</f>
        <v>108</v>
      </c>
      <c r="M33" s="539">
        <f t="shared" si="1"/>
        <v>81.395348837209298</v>
      </c>
      <c r="N33" s="539">
        <f t="shared" si="2"/>
        <v>75.949367088607602</v>
      </c>
      <c r="O33" s="539">
        <f t="shared" si="3"/>
        <v>77.868852459016395</v>
      </c>
      <c r="P33" s="539">
        <f t="shared" si="4"/>
        <v>102.32558139534885</v>
      </c>
      <c r="Q33" s="539">
        <f t="shared" si="5"/>
        <v>81.012658227848107</v>
      </c>
      <c r="R33" s="539">
        <f t="shared" si="6"/>
        <v>88.52459016393442</v>
      </c>
    </row>
    <row r="34" spans="1:18" x14ac:dyDescent="0.2">
      <c r="A34" s="507" t="s">
        <v>590</v>
      </c>
      <c r="B34" s="542">
        <v>4.5</v>
      </c>
      <c r="C34" s="541" t="s">
        <v>670</v>
      </c>
      <c r="D34" s="540">
        <v>64</v>
      </c>
      <c r="E34" s="540">
        <v>55</v>
      </c>
      <c r="F34" s="540">
        <f>SUM(D34:E34)</f>
        <v>119</v>
      </c>
      <c r="G34" s="540">
        <v>43</v>
      </c>
      <c r="H34" s="540">
        <v>33</v>
      </c>
      <c r="I34" s="540">
        <f t="shared" si="13"/>
        <v>76</v>
      </c>
      <c r="J34" s="540">
        <v>55</v>
      </c>
      <c r="K34" s="540">
        <v>37</v>
      </c>
      <c r="L34" s="540">
        <f>SUM(J34:K34)</f>
        <v>92</v>
      </c>
      <c r="M34" s="539">
        <f t="shared" si="1"/>
        <v>67.1875</v>
      </c>
      <c r="N34" s="539">
        <f t="shared" si="2"/>
        <v>60</v>
      </c>
      <c r="O34" s="539">
        <f t="shared" si="3"/>
        <v>63.865546218487388</v>
      </c>
      <c r="P34" s="539">
        <f t="shared" si="4"/>
        <v>85.9375</v>
      </c>
      <c r="Q34" s="539">
        <f t="shared" si="5"/>
        <v>67.272727272727266</v>
      </c>
      <c r="R34" s="539">
        <f t="shared" si="6"/>
        <v>77.310924369747909</v>
      </c>
    </row>
    <row r="35" spans="1:18" ht="24" x14ac:dyDescent="0.2">
      <c r="A35" s="506" t="s">
        <v>696</v>
      </c>
      <c r="B35" s="542">
        <v>4.5</v>
      </c>
      <c r="C35" s="541" t="s">
        <v>670</v>
      </c>
      <c r="D35" s="540">
        <v>34</v>
      </c>
      <c r="E35" s="540">
        <v>17</v>
      </c>
      <c r="F35" s="540">
        <f>SUM(D35:E35)</f>
        <v>51</v>
      </c>
      <c r="G35" s="540">
        <v>8</v>
      </c>
      <c r="H35" s="540">
        <v>6</v>
      </c>
      <c r="I35" s="540">
        <f t="shared" si="13"/>
        <v>14</v>
      </c>
      <c r="J35" s="540">
        <v>8</v>
      </c>
      <c r="K35" s="540">
        <v>8</v>
      </c>
      <c r="L35" s="540">
        <f>SUM(J35:K35)</f>
        <v>16</v>
      </c>
      <c r="M35" s="539">
        <f t="shared" si="1"/>
        <v>23.52941176470588</v>
      </c>
      <c r="N35" s="539">
        <f t="shared" si="2"/>
        <v>35.294117647058826</v>
      </c>
      <c r="O35" s="539">
        <f t="shared" si="3"/>
        <v>27.450980392156865</v>
      </c>
      <c r="P35" s="539">
        <f t="shared" si="4"/>
        <v>23.52941176470588</v>
      </c>
      <c r="Q35" s="539">
        <f t="shared" si="5"/>
        <v>47.058823529411761</v>
      </c>
      <c r="R35" s="539">
        <f t="shared" si="6"/>
        <v>31.372549019607842</v>
      </c>
    </row>
    <row r="36" spans="1:18" s="488" customFormat="1" x14ac:dyDescent="0.2">
      <c r="A36" s="502" t="s">
        <v>169</v>
      </c>
      <c r="B36" s="545"/>
      <c r="C36" s="544"/>
      <c r="D36" s="519">
        <f>+D37</f>
        <v>155</v>
      </c>
      <c r="E36" s="519">
        <f>+E37</f>
        <v>215</v>
      </c>
      <c r="F36" s="519">
        <f>+F37</f>
        <v>370</v>
      </c>
      <c r="G36" s="519">
        <f>+G37</f>
        <v>104</v>
      </c>
      <c r="H36" s="519">
        <f>+H37</f>
        <v>180</v>
      </c>
      <c r="I36" s="519">
        <f t="shared" si="13"/>
        <v>284</v>
      </c>
      <c r="J36" s="519">
        <f>+J37</f>
        <v>131</v>
      </c>
      <c r="K36" s="519">
        <f>+K37</f>
        <v>197</v>
      </c>
      <c r="L36" s="519">
        <f>+L37</f>
        <v>328</v>
      </c>
      <c r="M36" s="543">
        <f t="shared" si="1"/>
        <v>67.096774193548399</v>
      </c>
      <c r="N36" s="543">
        <f t="shared" si="2"/>
        <v>83.720930232558146</v>
      </c>
      <c r="O36" s="543">
        <f t="shared" si="3"/>
        <v>76.756756756756758</v>
      </c>
      <c r="P36" s="543">
        <f t="shared" si="4"/>
        <v>84.516129032258064</v>
      </c>
      <c r="Q36" s="543">
        <f t="shared" si="5"/>
        <v>91.627906976744185</v>
      </c>
      <c r="R36" s="543">
        <f t="shared" si="6"/>
        <v>88.64864864864866</v>
      </c>
    </row>
    <row r="37" spans="1:18" x14ac:dyDescent="0.2">
      <c r="A37" s="499" t="s">
        <v>541</v>
      </c>
      <c r="B37" s="542">
        <v>5</v>
      </c>
      <c r="C37" s="541" t="s">
        <v>670</v>
      </c>
      <c r="D37" s="540">
        <v>155</v>
      </c>
      <c r="E37" s="540">
        <v>215</v>
      </c>
      <c r="F37" s="540">
        <f>SUM(D37:E37)</f>
        <v>370</v>
      </c>
      <c r="G37" s="540">
        <v>104</v>
      </c>
      <c r="H37" s="540">
        <v>180</v>
      </c>
      <c r="I37" s="540">
        <f t="shared" si="13"/>
        <v>284</v>
      </c>
      <c r="J37" s="540">
        <v>131</v>
      </c>
      <c r="K37" s="540">
        <v>197</v>
      </c>
      <c r="L37" s="540">
        <f>SUM(J37:K37)</f>
        <v>328</v>
      </c>
      <c r="M37" s="539">
        <f t="shared" ref="M37:M68" si="14">IF(G37=0,0,(G37/D37)*100)</f>
        <v>67.096774193548399</v>
      </c>
      <c r="N37" s="539">
        <f t="shared" ref="N37:N68" si="15">IF(H37=0,0,(H37/E37)*100)</f>
        <v>83.720930232558146</v>
      </c>
      <c r="O37" s="539">
        <f t="shared" ref="O37:O68" si="16">IF(I37=0,0,(I37/F37)*100)</f>
        <v>76.756756756756758</v>
      </c>
      <c r="P37" s="539">
        <f t="shared" ref="P37:P68" si="17">IF(J37=0,0,(J37/D37)*100)</f>
        <v>84.516129032258064</v>
      </c>
      <c r="Q37" s="539">
        <f t="shared" ref="Q37:Q68" si="18">IF(K37=0,0,(K37/E37)*100)</f>
        <v>91.627906976744185</v>
      </c>
      <c r="R37" s="539">
        <f t="shared" ref="R37:R68" si="19">IF(L37=0,0,(L37/F37)*100)</f>
        <v>88.64864864864866</v>
      </c>
    </row>
    <row r="38" spans="1:18" s="488" customFormat="1" x14ac:dyDescent="0.2">
      <c r="A38" s="502" t="s">
        <v>165</v>
      </c>
      <c r="B38" s="545"/>
      <c r="C38" s="544"/>
      <c r="D38" s="519">
        <f>SUM(D39:D41)</f>
        <v>115</v>
      </c>
      <c r="E38" s="519">
        <f>SUM(E39:E41)</f>
        <v>155</v>
      </c>
      <c r="F38" s="519">
        <f>SUM(F39:F41)</f>
        <v>270</v>
      </c>
      <c r="G38" s="519">
        <f>SUM(G39:G41)</f>
        <v>42</v>
      </c>
      <c r="H38" s="519">
        <f>SUM(H39:H41)</f>
        <v>90</v>
      </c>
      <c r="I38" s="519">
        <f t="shared" si="13"/>
        <v>132</v>
      </c>
      <c r="J38" s="519">
        <f>SUM(J39:J41)</f>
        <v>66</v>
      </c>
      <c r="K38" s="519">
        <f>SUM(K39:K41)</f>
        <v>107</v>
      </c>
      <c r="L38" s="519">
        <f>SUM(L39:L41)</f>
        <v>173</v>
      </c>
      <c r="M38" s="543">
        <f t="shared" si="14"/>
        <v>36.521739130434781</v>
      </c>
      <c r="N38" s="543">
        <f t="shared" si="15"/>
        <v>58.064516129032263</v>
      </c>
      <c r="O38" s="543">
        <f t="shared" si="16"/>
        <v>48.888888888888886</v>
      </c>
      <c r="P38" s="543">
        <f t="shared" si="17"/>
        <v>57.391304347826086</v>
      </c>
      <c r="Q38" s="543">
        <f t="shared" si="18"/>
        <v>69.032258064516128</v>
      </c>
      <c r="R38" s="543">
        <f t="shared" si="19"/>
        <v>64.074074074074076</v>
      </c>
    </row>
    <row r="39" spans="1:18" x14ac:dyDescent="0.2">
      <c r="A39" s="499" t="s">
        <v>533</v>
      </c>
      <c r="B39" s="542">
        <v>5</v>
      </c>
      <c r="C39" s="541" t="s">
        <v>670</v>
      </c>
      <c r="D39" s="540">
        <v>42</v>
      </c>
      <c r="E39" s="540">
        <v>43</v>
      </c>
      <c r="F39" s="540">
        <f>SUM(D39:E39)</f>
        <v>85</v>
      </c>
      <c r="G39" s="540">
        <v>11</v>
      </c>
      <c r="H39" s="540">
        <v>16</v>
      </c>
      <c r="I39" s="540">
        <f t="shared" si="13"/>
        <v>27</v>
      </c>
      <c r="J39" s="540">
        <v>22</v>
      </c>
      <c r="K39" s="540">
        <v>20</v>
      </c>
      <c r="L39" s="540">
        <f>SUM(J39:K39)</f>
        <v>42</v>
      </c>
      <c r="M39" s="539">
        <f t="shared" si="14"/>
        <v>26.190476190476193</v>
      </c>
      <c r="N39" s="539">
        <f t="shared" si="15"/>
        <v>37.209302325581397</v>
      </c>
      <c r="O39" s="539">
        <f t="shared" si="16"/>
        <v>31.764705882352938</v>
      </c>
      <c r="P39" s="539">
        <f t="shared" si="17"/>
        <v>52.380952380952387</v>
      </c>
      <c r="Q39" s="539">
        <f t="shared" si="18"/>
        <v>46.511627906976742</v>
      </c>
      <c r="R39" s="539">
        <f t="shared" si="19"/>
        <v>49.411764705882355</v>
      </c>
    </row>
    <row r="40" spans="1:18" x14ac:dyDescent="0.2">
      <c r="A40" s="499" t="s">
        <v>543</v>
      </c>
      <c r="B40" s="542">
        <v>5</v>
      </c>
      <c r="C40" s="541" t="s">
        <v>670</v>
      </c>
      <c r="D40" s="540">
        <v>46</v>
      </c>
      <c r="E40" s="540">
        <v>45</v>
      </c>
      <c r="F40" s="540">
        <f>SUM(D40:E40)</f>
        <v>91</v>
      </c>
      <c r="G40" s="540">
        <v>16</v>
      </c>
      <c r="H40" s="540">
        <v>27</v>
      </c>
      <c r="I40" s="540">
        <f t="shared" si="13"/>
        <v>43</v>
      </c>
      <c r="J40" s="540">
        <v>19</v>
      </c>
      <c r="K40" s="540">
        <v>29</v>
      </c>
      <c r="L40" s="540">
        <f>SUM(J40:K40)</f>
        <v>48</v>
      </c>
      <c r="M40" s="539">
        <f t="shared" si="14"/>
        <v>34.782608695652172</v>
      </c>
      <c r="N40" s="539">
        <f t="shared" si="15"/>
        <v>60</v>
      </c>
      <c r="O40" s="539">
        <f t="shared" si="16"/>
        <v>47.252747252747248</v>
      </c>
      <c r="P40" s="539">
        <f t="shared" si="17"/>
        <v>41.304347826086953</v>
      </c>
      <c r="Q40" s="539">
        <f t="shared" si="18"/>
        <v>64.444444444444443</v>
      </c>
      <c r="R40" s="539">
        <f t="shared" si="19"/>
        <v>52.747252747252752</v>
      </c>
    </row>
    <row r="41" spans="1:18" ht="24" x14ac:dyDescent="0.2">
      <c r="A41" s="506" t="s">
        <v>549</v>
      </c>
      <c r="B41" s="551">
        <v>5</v>
      </c>
      <c r="C41" s="541" t="s">
        <v>670</v>
      </c>
      <c r="D41" s="550">
        <v>27</v>
      </c>
      <c r="E41" s="550">
        <v>67</v>
      </c>
      <c r="F41" s="550">
        <f>SUM(D41:E41)</f>
        <v>94</v>
      </c>
      <c r="G41" s="550">
        <v>15</v>
      </c>
      <c r="H41" s="550">
        <v>47</v>
      </c>
      <c r="I41" s="550">
        <f t="shared" si="13"/>
        <v>62</v>
      </c>
      <c r="J41" s="550">
        <v>25</v>
      </c>
      <c r="K41" s="550">
        <v>58</v>
      </c>
      <c r="L41" s="550">
        <f>SUM(J41:K41)</f>
        <v>83</v>
      </c>
      <c r="M41" s="549">
        <f t="shared" si="14"/>
        <v>55.555555555555557</v>
      </c>
      <c r="N41" s="549">
        <f t="shared" si="15"/>
        <v>70.149253731343293</v>
      </c>
      <c r="O41" s="549">
        <f t="shared" si="16"/>
        <v>65.957446808510639</v>
      </c>
      <c r="P41" s="549">
        <f t="shared" si="17"/>
        <v>92.592592592592595</v>
      </c>
      <c r="Q41" s="549">
        <f t="shared" si="18"/>
        <v>86.567164179104466</v>
      </c>
      <c r="R41" s="549">
        <f t="shared" si="19"/>
        <v>88.297872340425528</v>
      </c>
    </row>
    <row r="42" spans="1:18" s="488" customFormat="1" x14ac:dyDescent="0.2">
      <c r="A42" s="502" t="s">
        <v>164</v>
      </c>
      <c r="B42" s="545"/>
      <c r="C42" s="544"/>
      <c r="D42" s="519">
        <f t="shared" ref="D42:L42" si="20">SUM(D43:D44)</f>
        <v>36</v>
      </c>
      <c r="E42" s="519">
        <f t="shared" si="20"/>
        <v>294</v>
      </c>
      <c r="F42" s="519">
        <f t="shared" si="20"/>
        <v>330</v>
      </c>
      <c r="G42" s="519">
        <f t="shared" si="20"/>
        <v>30</v>
      </c>
      <c r="H42" s="519">
        <f t="shared" si="20"/>
        <v>236</v>
      </c>
      <c r="I42" s="519">
        <f t="shared" si="20"/>
        <v>266</v>
      </c>
      <c r="J42" s="519">
        <f t="shared" si="20"/>
        <v>38</v>
      </c>
      <c r="K42" s="519">
        <f t="shared" si="20"/>
        <v>246</v>
      </c>
      <c r="L42" s="519">
        <f t="shared" si="20"/>
        <v>284</v>
      </c>
      <c r="M42" s="543">
        <f t="shared" si="14"/>
        <v>83.333333333333343</v>
      </c>
      <c r="N42" s="543">
        <f t="shared" si="15"/>
        <v>80.27210884353741</v>
      </c>
      <c r="O42" s="543">
        <f t="shared" si="16"/>
        <v>80.606060606060609</v>
      </c>
      <c r="P42" s="543">
        <f t="shared" si="17"/>
        <v>105.55555555555556</v>
      </c>
      <c r="Q42" s="543">
        <f t="shared" si="18"/>
        <v>83.673469387755105</v>
      </c>
      <c r="R42" s="543">
        <f t="shared" si="19"/>
        <v>86.060606060606062</v>
      </c>
    </row>
    <row r="43" spans="1:18" x14ac:dyDescent="0.2">
      <c r="A43" s="499" t="s">
        <v>594</v>
      </c>
      <c r="B43" s="542">
        <v>4</v>
      </c>
      <c r="C43" s="541" t="s">
        <v>671</v>
      </c>
      <c r="D43" s="540">
        <v>29</v>
      </c>
      <c r="E43" s="540">
        <v>264</v>
      </c>
      <c r="F43" s="540">
        <f>SUM(D43:E43)</f>
        <v>293</v>
      </c>
      <c r="G43" s="540">
        <v>24</v>
      </c>
      <c r="H43" s="540">
        <v>213</v>
      </c>
      <c r="I43" s="540">
        <f t="shared" ref="I43:I58" si="21">+H43+G43</f>
        <v>237</v>
      </c>
      <c r="J43" s="540">
        <v>31</v>
      </c>
      <c r="K43" s="540">
        <v>221</v>
      </c>
      <c r="L43" s="540">
        <f>SUM(J43:K43)</f>
        <v>252</v>
      </c>
      <c r="M43" s="539">
        <f t="shared" si="14"/>
        <v>82.758620689655174</v>
      </c>
      <c r="N43" s="539">
        <f t="shared" si="15"/>
        <v>80.681818181818173</v>
      </c>
      <c r="O43" s="539">
        <f t="shared" si="16"/>
        <v>80.887372013651884</v>
      </c>
      <c r="P43" s="539">
        <f t="shared" si="17"/>
        <v>106.89655172413792</v>
      </c>
      <c r="Q43" s="539">
        <f t="shared" si="18"/>
        <v>83.712121212121218</v>
      </c>
      <c r="R43" s="539">
        <f t="shared" si="19"/>
        <v>86.00682593856655</v>
      </c>
    </row>
    <row r="44" spans="1:18" x14ac:dyDescent="0.2">
      <c r="A44" s="499" t="s">
        <v>518</v>
      </c>
      <c r="B44" s="542">
        <v>4</v>
      </c>
      <c r="C44" s="541" t="s">
        <v>671</v>
      </c>
      <c r="D44" s="540">
        <v>7</v>
      </c>
      <c r="E44" s="540">
        <v>30</v>
      </c>
      <c r="F44" s="540">
        <f>SUM(D44:E44)</f>
        <v>37</v>
      </c>
      <c r="G44" s="540">
        <v>6</v>
      </c>
      <c r="H44" s="540">
        <v>23</v>
      </c>
      <c r="I44" s="540">
        <f t="shared" si="21"/>
        <v>29</v>
      </c>
      <c r="J44" s="540">
        <v>7</v>
      </c>
      <c r="K44" s="540">
        <v>25</v>
      </c>
      <c r="L44" s="540">
        <f>SUM(J44:K44)</f>
        <v>32</v>
      </c>
      <c r="M44" s="539">
        <f t="shared" si="14"/>
        <v>85.714285714285708</v>
      </c>
      <c r="N44" s="539">
        <f t="shared" si="15"/>
        <v>76.666666666666671</v>
      </c>
      <c r="O44" s="539">
        <f t="shared" si="16"/>
        <v>78.378378378378372</v>
      </c>
      <c r="P44" s="539">
        <f t="shared" si="17"/>
        <v>100</v>
      </c>
      <c r="Q44" s="539">
        <f t="shared" si="18"/>
        <v>83.333333333333343</v>
      </c>
      <c r="R44" s="539">
        <f t="shared" si="19"/>
        <v>86.486486486486484</v>
      </c>
    </row>
    <row r="45" spans="1:18" x14ac:dyDescent="0.2">
      <c r="A45" s="502" t="s">
        <v>162</v>
      </c>
      <c r="B45" s="545"/>
      <c r="C45" s="544"/>
      <c r="D45" s="519">
        <f>SUM(D46:D47)</f>
        <v>56</v>
      </c>
      <c r="E45" s="519">
        <f>SUM(E46:E47)</f>
        <v>50</v>
      </c>
      <c r="F45" s="519">
        <f>SUM(F46:F47)</f>
        <v>106</v>
      </c>
      <c r="G45" s="519">
        <f>SUM(G46:G47)</f>
        <v>38</v>
      </c>
      <c r="H45" s="519">
        <f>SUM(H46:H47)</f>
        <v>32</v>
      </c>
      <c r="I45" s="519">
        <f t="shared" si="21"/>
        <v>70</v>
      </c>
      <c r="J45" s="519">
        <f>SUM(J46:J47)</f>
        <v>40</v>
      </c>
      <c r="K45" s="519">
        <f>SUM(K46:K47)</f>
        <v>35</v>
      </c>
      <c r="L45" s="519">
        <f>SUM(L46:L47)</f>
        <v>75</v>
      </c>
      <c r="M45" s="543">
        <f t="shared" si="14"/>
        <v>67.857142857142861</v>
      </c>
      <c r="N45" s="543">
        <f t="shared" si="15"/>
        <v>64</v>
      </c>
      <c r="O45" s="543">
        <f t="shared" si="16"/>
        <v>66.037735849056602</v>
      </c>
      <c r="P45" s="543">
        <f t="shared" si="17"/>
        <v>71.428571428571431</v>
      </c>
      <c r="Q45" s="543">
        <f t="shared" si="18"/>
        <v>70</v>
      </c>
      <c r="R45" s="543">
        <f t="shared" si="19"/>
        <v>70.754716981132077</v>
      </c>
    </row>
    <row r="46" spans="1:18" s="488" customFormat="1" x14ac:dyDescent="0.2">
      <c r="A46" s="499" t="s">
        <v>526</v>
      </c>
      <c r="B46" s="542">
        <v>4.5</v>
      </c>
      <c r="C46" s="541" t="s">
        <v>670</v>
      </c>
      <c r="D46" s="540">
        <v>33</v>
      </c>
      <c r="E46" s="540">
        <v>41</v>
      </c>
      <c r="F46" s="540">
        <f>SUM(D46:E46)</f>
        <v>74</v>
      </c>
      <c r="G46" s="540">
        <v>25</v>
      </c>
      <c r="H46" s="540">
        <v>25</v>
      </c>
      <c r="I46" s="540">
        <f t="shared" si="21"/>
        <v>50</v>
      </c>
      <c r="J46" s="540">
        <v>27</v>
      </c>
      <c r="K46" s="540">
        <v>28</v>
      </c>
      <c r="L46" s="540">
        <f>SUM(J46:K46)</f>
        <v>55</v>
      </c>
      <c r="M46" s="539">
        <f t="shared" si="14"/>
        <v>75.757575757575751</v>
      </c>
      <c r="N46" s="539">
        <f t="shared" si="15"/>
        <v>60.975609756097562</v>
      </c>
      <c r="O46" s="539">
        <f t="shared" si="16"/>
        <v>67.567567567567565</v>
      </c>
      <c r="P46" s="539">
        <f t="shared" si="17"/>
        <v>81.818181818181827</v>
      </c>
      <c r="Q46" s="539">
        <f t="shared" si="18"/>
        <v>68.292682926829272</v>
      </c>
      <c r="R46" s="539">
        <f t="shared" si="19"/>
        <v>74.324324324324323</v>
      </c>
    </row>
    <row r="47" spans="1:18" x14ac:dyDescent="0.2">
      <c r="A47" s="499" t="s">
        <v>527</v>
      </c>
      <c r="B47" s="542">
        <v>4.5</v>
      </c>
      <c r="C47" s="541" t="s">
        <v>670</v>
      </c>
      <c r="D47" s="540">
        <v>23</v>
      </c>
      <c r="E47" s="540">
        <v>9</v>
      </c>
      <c r="F47" s="540">
        <f>SUM(D47:E47)</f>
        <v>32</v>
      </c>
      <c r="G47" s="540">
        <v>13</v>
      </c>
      <c r="H47" s="540">
        <v>7</v>
      </c>
      <c r="I47" s="540">
        <f t="shared" si="21"/>
        <v>20</v>
      </c>
      <c r="J47" s="540">
        <v>13</v>
      </c>
      <c r="K47" s="540">
        <v>7</v>
      </c>
      <c r="L47" s="540">
        <f>SUM(J47:K47)</f>
        <v>20</v>
      </c>
      <c r="M47" s="539">
        <f t="shared" si="14"/>
        <v>56.521739130434781</v>
      </c>
      <c r="N47" s="539">
        <f t="shared" si="15"/>
        <v>77.777777777777786</v>
      </c>
      <c r="O47" s="539">
        <f t="shared" si="16"/>
        <v>62.5</v>
      </c>
      <c r="P47" s="539">
        <f t="shared" si="17"/>
        <v>56.521739130434781</v>
      </c>
      <c r="Q47" s="539">
        <f t="shared" si="18"/>
        <v>77.777777777777786</v>
      </c>
      <c r="R47" s="539">
        <f t="shared" si="19"/>
        <v>62.5</v>
      </c>
    </row>
    <row r="48" spans="1:18" x14ac:dyDescent="0.2">
      <c r="A48" s="502" t="s">
        <v>161</v>
      </c>
      <c r="B48" s="545"/>
      <c r="C48" s="544"/>
      <c r="D48" s="519">
        <f>SUM(D49:D53)</f>
        <v>91</v>
      </c>
      <c r="E48" s="519">
        <f>SUM(E49:E53)</f>
        <v>140</v>
      </c>
      <c r="F48" s="519">
        <f>SUM(F49:F53)</f>
        <v>231</v>
      </c>
      <c r="G48" s="519">
        <f>SUM(G49:G53)</f>
        <v>25</v>
      </c>
      <c r="H48" s="519">
        <f>SUM(H49:H53)</f>
        <v>50</v>
      </c>
      <c r="I48" s="519">
        <f t="shared" si="21"/>
        <v>75</v>
      </c>
      <c r="J48" s="519">
        <f>SUM(J49:J53)</f>
        <v>48</v>
      </c>
      <c r="K48" s="519">
        <f>SUM(K49:K53)</f>
        <v>68</v>
      </c>
      <c r="L48" s="519">
        <f>SUM(L49:L53)</f>
        <v>116</v>
      </c>
      <c r="M48" s="543">
        <f t="shared" si="14"/>
        <v>27.472527472527474</v>
      </c>
      <c r="N48" s="543">
        <f t="shared" si="15"/>
        <v>35.714285714285715</v>
      </c>
      <c r="O48" s="543">
        <f t="shared" si="16"/>
        <v>32.467532467532465</v>
      </c>
      <c r="P48" s="543">
        <f t="shared" si="17"/>
        <v>52.747252747252752</v>
      </c>
      <c r="Q48" s="543">
        <f t="shared" si="18"/>
        <v>48.571428571428569</v>
      </c>
      <c r="R48" s="543">
        <f t="shared" si="19"/>
        <v>50.216450216450212</v>
      </c>
    </row>
    <row r="49" spans="1:18" x14ac:dyDescent="0.2">
      <c r="A49" s="499" t="s">
        <v>555</v>
      </c>
      <c r="B49" s="542">
        <v>5</v>
      </c>
      <c r="C49" s="541" t="s">
        <v>670</v>
      </c>
      <c r="D49" s="540">
        <v>9</v>
      </c>
      <c r="E49" s="540">
        <v>22</v>
      </c>
      <c r="F49" s="540">
        <f>SUM(D49:E49)</f>
        <v>31</v>
      </c>
      <c r="G49" s="540">
        <v>4</v>
      </c>
      <c r="H49" s="540">
        <v>8</v>
      </c>
      <c r="I49" s="540">
        <f t="shared" si="21"/>
        <v>12</v>
      </c>
      <c r="J49" s="540">
        <v>4</v>
      </c>
      <c r="K49" s="540">
        <v>9</v>
      </c>
      <c r="L49" s="540">
        <f>SUM(J49:K49)</f>
        <v>13</v>
      </c>
      <c r="M49" s="539">
        <f t="shared" si="14"/>
        <v>44.444444444444443</v>
      </c>
      <c r="N49" s="539">
        <f t="shared" si="15"/>
        <v>36.363636363636367</v>
      </c>
      <c r="O49" s="539">
        <f t="shared" si="16"/>
        <v>38.70967741935484</v>
      </c>
      <c r="P49" s="539">
        <f t="shared" si="17"/>
        <v>44.444444444444443</v>
      </c>
      <c r="Q49" s="539">
        <f t="shared" si="18"/>
        <v>40.909090909090914</v>
      </c>
      <c r="R49" s="539">
        <f t="shared" si="19"/>
        <v>41.935483870967744</v>
      </c>
    </row>
    <row r="50" spans="1:18" ht="24" x14ac:dyDescent="0.2">
      <c r="A50" s="506" t="s">
        <v>556</v>
      </c>
      <c r="B50" s="551">
        <v>5</v>
      </c>
      <c r="C50" s="541" t="s">
        <v>670</v>
      </c>
      <c r="D50" s="550">
        <v>6</v>
      </c>
      <c r="E50" s="550">
        <v>24</v>
      </c>
      <c r="F50" s="550">
        <f>SUM(D50:E50)</f>
        <v>30</v>
      </c>
      <c r="G50" s="550">
        <v>2</v>
      </c>
      <c r="H50" s="550">
        <v>13</v>
      </c>
      <c r="I50" s="550">
        <f t="shared" si="21"/>
        <v>15</v>
      </c>
      <c r="J50" s="550">
        <v>3</v>
      </c>
      <c r="K50" s="550">
        <v>16</v>
      </c>
      <c r="L50" s="550">
        <f>SUM(J50:K50)</f>
        <v>19</v>
      </c>
      <c r="M50" s="549">
        <f t="shared" si="14"/>
        <v>33.333333333333329</v>
      </c>
      <c r="N50" s="549">
        <f t="shared" si="15"/>
        <v>54.166666666666664</v>
      </c>
      <c r="O50" s="549">
        <f t="shared" si="16"/>
        <v>50</v>
      </c>
      <c r="P50" s="549">
        <f t="shared" si="17"/>
        <v>50</v>
      </c>
      <c r="Q50" s="549">
        <f t="shared" si="18"/>
        <v>66.666666666666657</v>
      </c>
      <c r="R50" s="549">
        <f t="shared" si="19"/>
        <v>63.333333333333329</v>
      </c>
    </row>
    <row r="51" spans="1:18" s="488" customFormat="1" x14ac:dyDescent="0.2">
      <c r="A51" s="499" t="s">
        <v>559</v>
      </c>
      <c r="B51" s="542">
        <v>5</v>
      </c>
      <c r="C51" s="541" t="s">
        <v>670</v>
      </c>
      <c r="D51" s="540">
        <v>30</v>
      </c>
      <c r="E51" s="540">
        <v>22</v>
      </c>
      <c r="F51" s="540">
        <f>SUM(D51:E51)</f>
        <v>52</v>
      </c>
      <c r="G51" s="540">
        <v>9</v>
      </c>
      <c r="H51" s="540">
        <v>4</v>
      </c>
      <c r="I51" s="540">
        <f t="shared" si="21"/>
        <v>13</v>
      </c>
      <c r="J51" s="540">
        <v>16</v>
      </c>
      <c r="K51" s="540">
        <v>7</v>
      </c>
      <c r="L51" s="540">
        <f>SUM(J51:K51)</f>
        <v>23</v>
      </c>
      <c r="M51" s="539">
        <f t="shared" si="14"/>
        <v>30</v>
      </c>
      <c r="N51" s="539">
        <f t="shared" si="15"/>
        <v>18.181818181818183</v>
      </c>
      <c r="O51" s="539">
        <f t="shared" si="16"/>
        <v>25</v>
      </c>
      <c r="P51" s="539">
        <f t="shared" si="17"/>
        <v>53.333333333333336</v>
      </c>
      <c r="Q51" s="539">
        <f t="shared" si="18"/>
        <v>31.818181818181817</v>
      </c>
      <c r="R51" s="539">
        <f t="shared" si="19"/>
        <v>44.230769230769226</v>
      </c>
    </row>
    <row r="52" spans="1:18" x14ac:dyDescent="0.2">
      <c r="A52" s="499" t="s">
        <v>560</v>
      </c>
      <c r="B52" s="542">
        <v>5</v>
      </c>
      <c r="C52" s="541" t="s">
        <v>670</v>
      </c>
      <c r="D52" s="540">
        <v>38</v>
      </c>
      <c r="E52" s="540">
        <v>26</v>
      </c>
      <c r="F52" s="540">
        <f>SUM(D52:E52)</f>
        <v>64</v>
      </c>
      <c r="G52" s="540">
        <v>8</v>
      </c>
      <c r="H52" s="540">
        <v>8</v>
      </c>
      <c r="I52" s="540">
        <f t="shared" si="21"/>
        <v>16</v>
      </c>
      <c r="J52" s="540">
        <v>18</v>
      </c>
      <c r="K52" s="540">
        <v>10</v>
      </c>
      <c r="L52" s="540">
        <f>SUM(J52:K52)</f>
        <v>28</v>
      </c>
      <c r="M52" s="539">
        <f t="shared" si="14"/>
        <v>21.052631578947366</v>
      </c>
      <c r="N52" s="539">
        <f t="shared" si="15"/>
        <v>30.76923076923077</v>
      </c>
      <c r="O52" s="539">
        <f t="shared" si="16"/>
        <v>25</v>
      </c>
      <c r="P52" s="539">
        <f t="shared" si="17"/>
        <v>47.368421052631575</v>
      </c>
      <c r="Q52" s="539">
        <f t="shared" si="18"/>
        <v>38.461538461538467</v>
      </c>
      <c r="R52" s="539">
        <f t="shared" si="19"/>
        <v>43.75</v>
      </c>
    </row>
    <row r="53" spans="1:18" x14ac:dyDescent="0.2">
      <c r="A53" s="499" t="s">
        <v>562</v>
      </c>
      <c r="B53" s="542">
        <v>5</v>
      </c>
      <c r="C53" s="541" t="s">
        <v>670</v>
      </c>
      <c r="D53" s="540">
        <v>8</v>
      </c>
      <c r="E53" s="540">
        <v>46</v>
      </c>
      <c r="F53" s="540">
        <f>SUM(D53:E53)</f>
        <v>54</v>
      </c>
      <c r="G53" s="540">
        <v>2</v>
      </c>
      <c r="H53" s="540">
        <v>17</v>
      </c>
      <c r="I53" s="540">
        <f t="shared" si="21"/>
        <v>19</v>
      </c>
      <c r="J53" s="540">
        <v>7</v>
      </c>
      <c r="K53" s="540">
        <v>26</v>
      </c>
      <c r="L53" s="540">
        <f>SUM(J53:K53)</f>
        <v>33</v>
      </c>
      <c r="M53" s="539">
        <f t="shared" si="14"/>
        <v>25</v>
      </c>
      <c r="N53" s="539">
        <f t="shared" si="15"/>
        <v>36.95652173913043</v>
      </c>
      <c r="O53" s="539">
        <f t="shared" si="16"/>
        <v>35.185185185185183</v>
      </c>
      <c r="P53" s="539">
        <f t="shared" si="17"/>
        <v>87.5</v>
      </c>
      <c r="Q53" s="539">
        <f t="shared" si="18"/>
        <v>56.521739130434781</v>
      </c>
      <c r="R53" s="539">
        <f t="shared" si="19"/>
        <v>61.111111111111114</v>
      </c>
    </row>
    <row r="54" spans="1:18" x14ac:dyDescent="0.2">
      <c r="A54" s="502" t="s">
        <v>160</v>
      </c>
      <c r="B54" s="545"/>
      <c r="C54" s="544"/>
      <c r="D54" s="519">
        <f>SUM(D55:D58)</f>
        <v>284</v>
      </c>
      <c r="E54" s="519">
        <f>SUM(E55:E58)</f>
        <v>53</v>
      </c>
      <c r="F54" s="519">
        <f>SUM(F55:F58)</f>
        <v>337</v>
      </c>
      <c r="G54" s="519">
        <f>SUM(G55:G58)</f>
        <v>38</v>
      </c>
      <c r="H54" s="519">
        <f>SUM(H55:H58)</f>
        <v>9</v>
      </c>
      <c r="I54" s="519">
        <f t="shared" si="21"/>
        <v>47</v>
      </c>
      <c r="J54" s="519">
        <f>SUM(J55:J58)</f>
        <v>135</v>
      </c>
      <c r="K54" s="519">
        <f>SUM(K55:K58)</f>
        <v>34</v>
      </c>
      <c r="L54" s="519">
        <f>SUM(L55:L58)</f>
        <v>169</v>
      </c>
      <c r="M54" s="543">
        <f t="shared" si="14"/>
        <v>13.380281690140844</v>
      </c>
      <c r="N54" s="543">
        <f t="shared" si="15"/>
        <v>16.981132075471699</v>
      </c>
      <c r="O54" s="543">
        <f t="shared" si="16"/>
        <v>13.94658753709199</v>
      </c>
      <c r="P54" s="543">
        <f t="shared" si="17"/>
        <v>47.535211267605632</v>
      </c>
      <c r="Q54" s="543">
        <f t="shared" si="18"/>
        <v>64.15094339622641</v>
      </c>
      <c r="R54" s="543">
        <f t="shared" si="19"/>
        <v>50.148367952522257</v>
      </c>
    </row>
    <row r="55" spans="1:18" x14ac:dyDescent="0.2">
      <c r="A55" s="499" t="s">
        <v>563</v>
      </c>
      <c r="B55" s="542">
        <v>5</v>
      </c>
      <c r="C55" s="541" t="s">
        <v>670</v>
      </c>
      <c r="D55" s="540">
        <v>52</v>
      </c>
      <c r="E55" s="540">
        <v>14</v>
      </c>
      <c r="F55" s="540">
        <f>SUM(D55:E55)</f>
        <v>66</v>
      </c>
      <c r="G55" s="540">
        <v>13</v>
      </c>
      <c r="H55" s="540">
        <v>3</v>
      </c>
      <c r="I55" s="540">
        <f t="shared" si="21"/>
        <v>16</v>
      </c>
      <c r="J55" s="540">
        <v>39</v>
      </c>
      <c r="K55" s="540">
        <v>10</v>
      </c>
      <c r="L55" s="540">
        <f>SUM(J55:K55)</f>
        <v>49</v>
      </c>
      <c r="M55" s="539">
        <f t="shared" si="14"/>
        <v>25</v>
      </c>
      <c r="N55" s="539">
        <f t="shared" si="15"/>
        <v>21.428571428571427</v>
      </c>
      <c r="O55" s="539">
        <f t="shared" si="16"/>
        <v>24.242424242424242</v>
      </c>
      <c r="P55" s="539">
        <f t="shared" si="17"/>
        <v>75</v>
      </c>
      <c r="Q55" s="539">
        <f t="shared" si="18"/>
        <v>71.428571428571431</v>
      </c>
      <c r="R55" s="539">
        <f t="shared" si="19"/>
        <v>74.242424242424249</v>
      </c>
    </row>
    <row r="56" spans="1:18" x14ac:dyDescent="0.2">
      <c r="A56" s="499" t="s">
        <v>564</v>
      </c>
      <c r="B56" s="542">
        <v>5</v>
      </c>
      <c r="C56" s="541" t="s">
        <v>670</v>
      </c>
      <c r="D56" s="540">
        <v>81</v>
      </c>
      <c r="E56" s="540">
        <v>28</v>
      </c>
      <c r="F56" s="540">
        <f>SUM(D56:E56)</f>
        <v>109</v>
      </c>
      <c r="G56" s="540">
        <v>7</v>
      </c>
      <c r="H56" s="540">
        <v>4</v>
      </c>
      <c r="I56" s="540">
        <f t="shared" si="21"/>
        <v>11</v>
      </c>
      <c r="J56" s="540">
        <v>30</v>
      </c>
      <c r="K56" s="540">
        <v>15</v>
      </c>
      <c r="L56" s="540">
        <f>SUM(J56:K56)</f>
        <v>45</v>
      </c>
      <c r="M56" s="539">
        <f t="shared" si="14"/>
        <v>8.6419753086419746</v>
      </c>
      <c r="N56" s="539">
        <f t="shared" si="15"/>
        <v>14.285714285714285</v>
      </c>
      <c r="O56" s="539">
        <f t="shared" si="16"/>
        <v>10.091743119266056</v>
      </c>
      <c r="P56" s="539">
        <f t="shared" si="17"/>
        <v>37.037037037037038</v>
      </c>
      <c r="Q56" s="539">
        <f t="shared" si="18"/>
        <v>53.571428571428569</v>
      </c>
      <c r="R56" s="539">
        <f t="shared" si="19"/>
        <v>41.284403669724774</v>
      </c>
    </row>
    <row r="57" spans="1:18" s="488" customFormat="1" x14ac:dyDescent="0.2">
      <c r="A57" s="499" t="s">
        <v>565</v>
      </c>
      <c r="B57" s="542">
        <v>5</v>
      </c>
      <c r="C57" s="541" t="s">
        <v>670</v>
      </c>
      <c r="D57" s="540">
        <v>43</v>
      </c>
      <c r="E57" s="540">
        <v>5</v>
      </c>
      <c r="F57" s="540">
        <f>SUM(D57:E57)</f>
        <v>48</v>
      </c>
      <c r="G57" s="540">
        <v>8</v>
      </c>
      <c r="H57" s="540">
        <v>2</v>
      </c>
      <c r="I57" s="540">
        <f t="shared" si="21"/>
        <v>10</v>
      </c>
      <c r="J57" s="540">
        <v>28</v>
      </c>
      <c r="K57" s="540">
        <v>6</v>
      </c>
      <c r="L57" s="540">
        <f>SUM(J57:K57)</f>
        <v>34</v>
      </c>
      <c r="M57" s="539">
        <f t="shared" si="14"/>
        <v>18.604651162790699</v>
      </c>
      <c r="N57" s="539">
        <f t="shared" si="15"/>
        <v>40</v>
      </c>
      <c r="O57" s="539">
        <f t="shared" si="16"/>
        <v>20.833333333333336</v>
      </c>
      <c r="P57" s="539">
        <f t="shared" si="17"/>
        <v>65.116279069767444</v>
      </c>
      <c r="Q57" s="539">
        <f t="shared" si="18"/>
        <v>120</v>
      </c>
      <c r="R57" s="539">
        <f t="shared" si="19"/>
        <v>70.833333333333343</v>
      </c>
    </row>
    <row r="58" spans="1:18" x14ac:dyDescent="0.2">
      <c r="A58" s="499" t="s">
        <v>572</v>
      </c>
      <c r="B58" s="542">
        <v>5</v>
      </c>
      <c r="C58" s="541" t="s">
        <v>670</v>
      </c>
      <c r="D58" s="540">
        <v>108</v>
      </c>
      <c r="E58" s="540">
        <v>6</v>
      </c>
      <c r="F58" s="540">
        <f>SUM(D58:E58)</f>
        <v>114</v>
      </c>
      <c r="G58" s="540">
        <v>10</v>
      </c>
      <c r="H58" s="540"/>
      <c r="I58" s="540">
        <f t="shared" si="21"/>
        <v>10</v>
      </c>
      <c r="J58" s="540">
        <v>38</v>
      </c>
      <c r="K58" s="540">
        <v>3</v>
      </c>
      <c r="L58" s="540">
        <f>SUM(J58:K58)</f>
        <v>41</v>
      </c>
      <c r="M58" s="539">
        <f t="shared" si="14"/>
        <v>9.2592592592592595</v>
      </c>
      <c r="N58" s="539">
        <f t="shared" si="15"/>
        <v>0</v>
      </c>
      <c r="O58" s="539">
        <f t="shared" si="16"/>
        <v>8.7719298245614024</v>
      </c>
      <c r="P58" s="539">
        <f t="shared" si="17"/>
        <v>35.185185185185183</v>
      </c>
      <c r="Q58" s="539">
        <f t="shared" si="18"/>
        <v>50</v>
      </c>
      <c r="R58" s="539">
        <f t="shared" si="19"/>
        <v>35.964912280701753</v>
      </c>
    </row>
    <row r="59" spans="1:18" x14ac:dyDescent="0.2">
      <c r="A59" s="502" t="s">
        <v>158</v>
      </c>
      <c r="B59" s="545"/>
      <c r="C59" s="544"/>
      <c r="D59" s="519">
        <f t="shared" ref="D59:L59" si="22">SUM(D60:D61)</f>
        <v>42</v>
      </c>
      <c r="E59" s="519">
        <f t="shared" si="22"/>
        <v>115</v>
      </c>
      <c r="F59" s="519">
        <f t="shared" si="22"/>
        <v>157</v>
      </c>
      <c r="G59" s="519">
        <f t="shared" si="22"/>
        <v>12</v>
      </c>
      <c r="H59" s="519">
        <f t="shared" si="22"/>
        <v>52</v>
      </c>
      <c r="I59" s="519">
        <f t="shared" si="22"/>
        <v>64</v>
      </c>
      <c r="J59" s="519">
        <f t="shared" si="22"/>
        <v>21</v>
      </c>
      <c r="K59" s="519">
        <f t="shared" si="22"/>
        <v>79</v>
      </c>
      <c r="L59" s="519">
        <f t="shared" si="22"/>
        <v>100</v>
      </c>
      <c r="M59" s="543">
        <f t="shared" si="14"/>
        <v>28.571428571428569</v>
      </c>
      <c r="N59" s="543">
        <f t="shared" si="15"/>
        <v>45.217391304347828</v>
      </c>
      <c r="O59" s="543">
        <f t="shared" si="16"/>
        <v>40.764331210191088</v>
      </c>
      <c r="P59" s="543">
        <f t="shared" si="17"/>
        <v>50</v>
      </c>
      <c r="Q59" s="543">
        <f t="shared" si="18"/>
        <v>68.695652173913047</v>
      </c>
      <c r="R59" s="543">
        <f t="shared" si="19"/>
        <v>63.694267515923563</v>
      </c>
    </row>
    <row r="60" spans="1:18" x14ac:dyDescent="0.2">
      <c r="A60" s="499" t="s">
        <v>561</v>
      </c>
      <c r="B60" s="542">
        <v>5</v>
      </c>
      <c r="C60" s="541" t="s">
        <v>670</v>
      </c>
      <c r="D60" s="540">
        <v>38</v>
      </c>
      <c r="E60" s="540">
        <v>94</v>
      </c>
      <c r="F60" s="540">
        <f>SUM(D60:E60)</f>
        <v>132</v>
      </c>
      <c r="G60" s="540">
        <v>12</v>
      </c>
      <c r="H60" s="540">
        <v>49</v>
      </c>
      <c r="I60" s="540">
        <f t="shared" ref="I60:I81" si="23">+H60+G60</f>
        <v>61</v>
      </c>
      <c r="J60" s="540">
        <v>21</v>
      </c>
      <c r="K60" s="540">
        <v>69</v>
      </c>
      <c r="L60" s="540">
        <f>SUM(J60:K60)</f>
        <v>90</v>
      </c>
      <c r="M60" s="539">
        <f t="shared" si="14"/>
        <v>31.578947368421051</v>
      </c>
      <c r="N60" s="539">
        <f t="shared" si="15"/>
        <v>52.12765957446809</v>
      </c>
      <c r="O60" s="539">
        <f t="shared" si="16"/>
        <v>46.212121212121211</v>
      </c>
      <c r="P60" s="539">
        <f t="shared" si="17"/>
        <v>55.26315789473685</v>
      </c>
      <c r="Q60" s="539">
        <f t="shared" si="18"/>
        <v>73.40425531914893</v>
      </c>
      <c r="R60" s="539">
        <f t="shared" si="19"/>
        <v>68.181818181818173</v>
      </c>
    </row>
    <row r="61" spans="1:18" ht="24" x14ac:dyDescent="0.2">
      <c r="A61" s="506" t="s">
        <v>790</v>
      </c>
      <c r="B61" s="542">
        <v>5</v>
      </c>
      <c r="C61" s="541" t="s">
        <v>670</v>
      </c>
      <c r="D61" s="540">
        <v>4</v>
      </c>
      <c r="E61" s="540">
        <v>21</v>
      </c>
      <c r="F61" s="540">
        <f>SUM(D61:E61)</f>
        <v>25</v>
      </c>
      <c r="G61" s="540"/>
      <c r="H61" s="540">
        <v>3</v>
      </c>
      <c r="I61" s="540">
        <f t="shared" si="23"/>
        <v>3</v>
      </c>
      <c r="J61" s="540"/>
      <c r="K61" s="540">
        <v>10</v>
      </c>
      <c r="L61" s="540">
        <f>SUM(J61:K61)</f>
        <v>10</v>
      </c>
      <c r="M61" s="539">
        <f t="shared" si="14"/>
        <v>0</v>
      </c>
      <c r="N61" s="539">
        <f t="shared" si="15"/>
        <v>14.285714285714285</v>
      </c>
      <c r="O61" s="539">
        <f t="shared" si="16"/>
        <v>12</v>
      </c>
      <c r="P61" s="539">
        <f t="shared" si="17"/>
        <v>0</v>
      </c>
      <c r="Q61" s="539">
        <f t="shared" si="18"/>
        <v>47.619047619047613</v>
      </c>
      <c r="R61" s="539">
        <f t="shared" si="19"/>
        <v>40</v>
      </c>
    </row>
    <row r="62" spans="1:18" x14ac:dyDescent="0.2">
      <c r="A62" s="502" t="s">
        <v>156</v>
      </c>
      <c r="B62" s="545"/>
      <c r="C62" s="544"/>
      <c r="D62" s="519">
        <f>SUM(D63:D66)</f>
        <v>126</v>
      </c>
      <c r="E62" s="519">
        <f>SUM(E63:E66)</f>
        <v>203</v>
      </c>
      <c r="F62" s="519">
        <f>SUM(F63:F66)</f>
        <v>329</v>
      </c>
      <c r="G62" s="519">
        <f>SUM(G63:G66)</f>
        <v>75</v>
      </c>
      <c r="H62" s="519">
        <f>SUM(H63:H66)</f>
        <v>141</v>
      </c>
      <c r="I62" s="519">
        <f t="shared" si="23"/>
        <v>216</v>
      </c>
      <c r="J62" s="519">
        <f>SUM(J63:J66)</f>
        <v>79</v>
      </c>
      <c r="K62" s="519">
        <f>SUM(K63:K66)</f>
        <v>176</v>
      </c>
      <c r="L62" s="519">
        <f>SUM(L63:L66)</f>
        <v>255</v>
      </c>
      <c r="M62" s="543">
        <f t="shared" si="14"/>
        <v>59.523809523809526</v>
      </c>
      <c r="N62" s="543">
        <f t="shared" si="15"/>
        <v>69.458128078817737</v>
      </c>
      <c r="O62" s="543">
        <f t="shared" si="16"/>
        <v>65.653495440729486</v>
      </c>
      <c r="P62" s="543">
        <f t="shared" si="17"/>
        <v>62.698412698412696</v>
      </c>
      <c r="Q62" s="543">
        <f t="shared" si="18"/>
        <v>86.699507389162562</v>
      </c>
      <c r="R62" s="543">
        <f t="shared" si="19"/>
        <v>77.507598784194528</v>
      </c>
    </row>
    <row r="63" spans="1:18" s="488" customFormat="1" x14ac:dyDescent="0.2">
      <c r="A63" s="507" t="s">
        <v>519</v>
      </c>
      <c r="B63" s="560">
        <v>5</v>
      </c>
      <c r="C63" s="541" t="s">
        <v>670</v>
      </c>
      <c r="D63" s="561">
        <v>10</v>
      </c>
      <c r="E63" s="561">
        <v>62</v>
      </c>
      <c r="F63" s="561">
        <f>SUM(D63:E63)</f>
        <v>72</v>
      </c>
      <c r="G63" s="561">
        <v>9</v>
      </c>
      <c r="H63" s="561">
        <v>48</v>
      </c>
      <c r="I63" s="540">
        <f t="shared" si="23"/>
        <v>57</v>
      </c>
      <c r="J63" s="540">
        <v>14</v>
      </c>
      <c r="K63" s="540">
        <v>56</v>
      </c>
      <c r="L63" s="540">
        <f>SUM(J63:K63)</f>
        <v>70</v>
      </c>
      <c r="M63" s="539">
        <f t="shared" si="14"/>
        <v>90</v>
      </c>
      <c r="N63" s="539">
        <f t="shared" si="15"/>
        <v>77.41935483870968</v>
      </c>
      <c r="O63" s="539">
        <f t="shared" si="16"/>
        <v>79.166666666666657</v>
      </c>
      <c r="P63" s="539">
        <f t="shared" si="17"/>
        <v>140</v>
      </c>
      <c r="Q63" s="539">
        <f t="shared" si="18"/>
        <v>90.322580645161281</v>
      </c>
      <c r="R63" s="539">
        <f t="shared" si="19"/>
        <v>97.222222222222214</v>
      </c>
    </row>
    <row r="64" spans="1:18" x14ac:dyDescent="0.2">
      <c r="A64" s="507" t="s">
        <v>520</v>
      </c>
      <c r="B64" s="560">
        <v>5</v>
      </c>
      <c r="C64" s="541" t="s">
        <v>670</v>
      </c>
      <c r="D64" s="561">
        <v>22</v>
      </c>
      <c r="E64" s="561">
        <v>36</v>
      </c>
      <c r="F64" s="561">
        <f>SUM(D64:E64)</f>
        <v>58</v>
      </c>
      <c r="G64" s="561">
        <v>18</v>
      </c>
      <c r="H64" s="561">
        <v>30</v>
      </c>
      <c r="I64" s="540">
        <f t="shared" si="23"/>
        <v>48</v>
      </c>
      <c r="J64" s="540">
        <v>12</v>
      </c>
      <c r="K64" s="540">
        <v>39</v>
      </c>
      <c r="L64" s="540">
        <f>SUM(J64:K64)</f>
        <v>51</v>
      </c>
      <c r="M64" s="539">
        <f t="shared" si="14"/>
        <v>81.818181818181827</v>
      </c>
      <c r="N64" s="539">
        <f t="shared" si="15"/>
        <v>83.333333333333343</v>
      </c>
      <c r="O64" s="539">
        <f t="shared" si="16"/>
        <v>82.758620689655174</v>
      </c>
      <c r="P64" s="539">
        <f t="shared" si="17"/>
        <v>54.54545454545454</v>
      </c>
      <c r="Q64" s="539">
        <f t="shared" si="18"/>
        <v>108.33333333333333</v>
      </c>
      <c r="R64" s="539">
        <f t="shared" si="19"/>
        <v>87.931034482758619</v>
      </c>
    </row>
    <row r="65" spans="1:18" x14ac:dyDescent="0.2">
      <c r="A65" s="507" t="s">
        <v>521</v>
      </c>
      <c r="B65" s="560">
        <v>5</v>
      </c>
      <c r="C65" s="541" t="s">
        <v>670</v>
      </c>
      <c r="D65" s="561">
        <v>9</v>
      </c>
      <c r="E65" s="561">
        <v>19</v>
      </c>
      <c r="F65" s="540">
        <f>SUM(D65:E65)</f>
        <v>28</v>
      </c>
      <c r="G65" s="540">
        <v>3</v>
      </c>
      <c r="H65" s="540">
        <v>13</v>
      </c>
      <c r="I65" s="540">
        <f t="shared" si="23"/>
        <v>16</v>
      </c>
      <c r="J65" s="540">
        <v>3</v>
      </c>
      <c r="K65" s="540">
        <v>16</v>
      </c>
      <c r="L65" s="540">
        <f>SUM(J65:K65)</f>
        <v>19</v>
      </c>
      <c r="M65" s="539">
        <f t="shared" si="14"/>
        <v>33.333333333333329</v>
      </c>
      <c r="N65" s="539">
        <f t="shared" si="15"/>
        <v>68.421052631578945</v>
      </c>
      <c r="O65" s="539">
        <f t="shared" si="16"/>
        <v>57.142857142857139</v>
      </c>
      <c r="P65" s="539">
        <f t="shared" si="17"/>
        <v>33.333333333333329</v>
      </c>
      <c r="Q65" s="539">
        <f t="shared" si="18"/>
        <v>84.210526315789465</v>
      </c>
      <c r="R65" s="539">
        <f t="shared" si="19"/>
        <v>67.857142857142861</v>
      </c>
    </row>
    <row r="66" spans="1:18" x14ac:dyDescent="0.2">
      <c r="A66" s="507" t="s">
        <v>522</v>
      </c>
      <c r="B66" s="560">
        <v>6</v>
      </c>
      <c r="C66" s="541" t="s">
        <v>669</v>
      </c>
      <c r="D66" s="540">
        <v>85</v>
      </c>
      <c r="E66" s="540">
        <v>86</v>
      </c>
      <c r="F66" s="540">
        <f>SUM(D66:E66)</f>
        <v>171</v>
      </c>
      <c r="G66" s="540">
        <v>45</v>
      </c>
      <c r="H66" s="540">
        <v>50</v>
      </c>
      <c r="I66" s="540">
        <f t="shared" si="23"/>
        <v>95</v>
      </c>
      <c r="J66" s="540">
        <v>50</v>
      </c>
      <c r="K66" s="540">
        <v>65</v>
      </c>
      <c r="L66" s="540">
        <f>SUM(J66:K66)</f>
        <v>115</v>
      </c>
      <c r="M66" s="539">
        <f t="shared" si="14"/>
        <v>52.941176470588239</v>
      </c>
      <c r="N66" s="539">
        <f t="shared" si="15"/>
        <v>58.139534883720934</v>
      </c>
      <c r="O66" s="539">
        <f t="shared" si="16"/>
        <v>55.555555555555557</v>
      </c>
      <c r="P66" s="539">
        <f t="shared" si="17"/>
        <v>58.82352941176471</v>
      </c>
      <c r="Q66" s="539">
        <f t="shared" si="18"/>
        <v>75.581395348837205</v>
      </c>
      <c r="R66" s="539">
        <f t="shared" si="19"/>
        <v>67.251461988304101</v>
      </c>
    </row>
    <row r="67" spans="1:18" x14ac:dyDescent="0.2">
      <c r="A67" s="502" t="s">
        <v>146</v>
      </c>
      <c r="B67" s="545"/>
      <c r="C67" s="544"/>
      <c r="D67" s="519">
        <f>+D68</f>
        <v>59</v>
      </c>
      <c r="E67" s="519">
        <f>+E68</f>
        <v>52</v>
      </c>
      <c r="F67" s="519">
        <f>+F68</f>
        <v>111</v>
      </c>
      <c r="G67" s="519">
        <f>+G68</f>
        <v>19</v>
      </c>
      <c r="H67" s="519">
        <f>+H68</f>
        <v>27</v>
      </c>
      <c r="I67" s="519">
        <f t="shared" si="23"/>
        <v>46</v>
      </c>
      <c r="J67" s="519">
        <f>+J68</f>
        <v>51</v>
      </c>
      <c r="K67" s="519">
        <f>+K68</f>
        <v>44</v>
      </c>
      <c r="L67" s="519">
        <f>+L68</f>
        <v>95</v>
      </c>
      <c r="M67" s="543">
        <f t="shared" si="14"/>
        <v>32.20338983050847</v>
      </c>
      <c r="N67" s="543">
        <f t="shared" si="15"/>
        <v>51.923076923076927</v>
      </c>
      <c r="O67" s="543">
        <f t="shared" si="16"/>
        <v>41.441441441441441</v>
      </c>
      <c r="P67" s="543">
        <f t="shared" si="17"/>
        <v>86.440677966101703</v>
      </c>
      <c r="Q67" s="543">
        <f t="shared" si="18"/>
        <v>84.615384615384613</v>
      </c>
      <c r="R67" s="543">
        <f t="shared" si="19"/>
        <v>85.585585585585591</v>
      </c>
    </row>
    <row r="68" spans="1:18" x14ac:dyDescent="0.2">
      <c r="A68" s="499" t="s">
        <v>515</v>
      </c>
      <c r="B68" s="542">
        <v>5</v>
      </c>
      <c r="C68" s="541" t="s">
        <v>670</v>
      </c>
      <c r="D68" s="540">
        <v>59</v>
      </c>
      <c r="E68" s="540">
        <v>52</v>
      </c>
      <c r="F68" s="540">
        <f>SUM(D68:E68)</f>
        <v>111</v>
      </c>
      <c r="G68" s="540">
        <v>19</v>
      </c>
      <c r="H68" s="540">
        <v>27</v>
      </c>
      <c r="I68" s="540">
        <f t="shared" si="23"/>
        <v>46</v>
      </c>
      <c r="J68" s="540">
        <v>51</v>
      </c>
      <c r="K68" s="540">
        <v>44</v>
      </c>
      <c r="L68" s="540">
        <f>SUM(J68:K68)</f>
        <v>95</v>
      </c>
      <c r="M68" s="539">
        <f t="shared" si="14"/>
        <v>32.20338983050847</v>
      </c>
      <c r="N68" s="539">
        <f t="shared" si="15"/>
        <v>51.923076923076927</v>
      </c>
      <c r="O68" s="539">
        <f t="shared" si="16"/>
        <v>41.441441441441441</v>
      </c>
      <c r="P68" s="539">
        <f t="shared" si="17"/>
        <v>86.440677966101703</v>
      </c>
      <c r="Q68" s="539">
        <f t="shared" si="18"/>
        <v>84.615384615384613</v>
      </c>
      <c r="R68" s="539">
        <f t="shared" si="19"/>
        <v>85.585585585585591</v>
      </c>
    </row>
    <row r="69" spans="1:18" x14ac:dyDescent="0.2">
      <c r="A69" s="502" t="s">
        <v>143</v>
      </c>
      <c r="B69" s="545"/>
      <c r="C69" s="544"/>
      <c r="D69" s="519">
        <f>+D70</f>
        <v>30</v>
      </c>
      <c r="E69" s="519">
        <f>+E70</f>
        <v>77</v>
      </c>
      <c r="F69" s="519">
        <f>+F70</f>
        <v>107</v>
      </c>
      <c r="G69" s="519">
        <f>+G70</f>
        <v>10</v>
      </c>
      <c r="H69" s="519">
        <f>+H70</f>
        <v>44</v>
      </c>
      <c r="I69" s="519">
        <f t="shared" si="23"/>
        <v>54</v>
      </c>
      <c r="J69" s="519">
        <f>+J70</f>
        <v>15</v>
      </c>
      <c r="K69" s="519">
        <f>+K70</f>
        <v>72</v>
      </c>
      <c r="L69" s="519">
        <f>+L70</f>
        <v>87</v>
      </c>
      <c r="M69" s="543">
        <f t="shared" ref="M69:M100" si="24">IF(G69=0,0,(G69/D69)*100)</f>
        <v>33.333333333333329</v>
      </c>
      <c r="N69" s="543">
        <f t="shared" ref="N69:N100" si="25">IF(H69=0,0,(H69/E69)*100)</f>
        <v>57.142857142857139</v>
      </c>
      <c r="O69" s="543">
        <f t="shared" ref="O69:O100" si="26">IF(I69=0,0,(I69/F69)*100)</f>
        <v>50.467289719626166</v>
      </c>
      <c r="P69" s="543">
        <f t="shared" ref="P69:P100" si="27">IF(J69=0,0,(J69/D69)*100)</f>
        <v>50</v>
      </c>
      <c r="Q69" s="543">
        <f t="shared" ref="Q69:Q100" si="28">IF(K69=0,0,(K69/E69)*100)</f>
        <v>93.506493506493499</v>
      </c>
      <c r="R69" s="543">
        <f t="shared" ref="R69:R100" si="29">IF(L69=0,0,(L69/F69)*100)</f>
        <v>81.308411214953267</v>
      </c>
    </row>
    <row r="70" spans="1:18" x14ac:dyDescent="0.2">
      <c r="A70" s="499" t="s">
        <v>517</v>
      </c>
      <c r="B70" s="542">
        <v>5</v>
      </c>
      <c r="C70" s="541" t="s">
        <v>670</v>
      </c>
      <c r="D70" s="540">
        <v>30</v>
      </c>
      <c r="E70" s="540">
        <v>77</v>
      </c>
      <c r="F70" s="540">
        <f>SUM(D70:E70)</f>
        <v>107</v>
      </c>
      <c r="G70" s="540">
        <v>10</v>
      </c>
      <c r="H70" s="540">
        <v>44</v>
      </c>
      <c r="I70" s="540">
        <f t="shared" si="23"/>
        <v>54</v>
      </c>
      <c r="J70" s="540">
        <v>15</v>
      </c>
      <c r="K70" s="540">
        <v>72</v>
      </c>
      <c r="L70" s="540">
        <f>SUM(J70:K70)</f>
        <v>87</v>
      </c>
      <c r="M70" s="539">
        <f t="shared" si="24"/>
        <v>33.333333333333329</v>
      </c>
      <c r="N70" s="539">
        <f t="shared" si="25"/>
        <v>57.142857142857139</v>
      </c>
      <c r="O70" s="539">
        <f t="shared" si="26"/>
        <v>50.467289719626166</v>
      </c>
      <c r="P70" s="539">
        <f t="shared" si="27"/>
        <v>50</v>
      </c>
      <c r="Q70" s="539">
        <f t="shared" si="28"/>
        <v>93.506493506493499</v>
      </c>
      <c r="R70" s="539">
        <f t="shared" si="29"/>
        <v>81.308411214953267</v>
      </c>
    </row>
    <row r="71" spans="1:18" s="488" customFormat="1" x14ac:dyDescent="0.2">
      <c r="A71" s="502" t="s">
        <v>141</v>
      </c>
      <c r="B71" s="545"/>
      <c r="C71" s="544"/>
      <c r="D71" s="519">
        <f>SUM(D72:D73)</f>
        <v>53</v>
      </c>
      <c r="E71" s="519">
        <f>SUM(E72:E73)</f>
        <v>60</v>
      </c>
      <c r="F71" s="519">
        <f>SUM(F72:F73)</f>
        <v>113</v>
      </c>
      <c r="G71" s="519">
        <f>SUM(G72:G73)</f>
        <v>22</v>
      </c>
      <c r="H71" s="519">
        <f>SUM(H72:H73)</f>
        <v>31</v>
      </c>
      <c r="I71" s="519">
        <f t="shared" si="23"/>
        <v>53</v>
      </c>
      <c r="J71" s="519">
        <f>SUM(J72:J73)</f>
        <v>33</v>
      </c>
      <c r="K71" s="519">
        <f>SUM(K72:K73)</f>
        <v>44</v>
      </c>
      <c r="L71" s="519">
        <f>SUM(L72:L73)</f>
        <v>77</v>
      </c>
      <c r="M71" s="543">
        <f t="shared" si="24"/>
        <v>41.509433962264154</v>
      </c>
      <c r="N71" s="543">
        <f t="shared" si="25"/>
        <v>51.666666666666671</v>
      </c>
      <c r="O71" s="543">
        <f t="shared" si="26"/>
        <v>46.902654867256636</v>
      </c>
      <c r="P71" s="543">
        <f t="shared" si="27"/>
        <v>62.264150943396224</v>
      </c>
      <c r="Q71" s="543">
        <f t="shared" si="28"/>
        <v>73.333333333333329</v>
      </c>
      <c r="R71" s="543">
        <f t="shared" si="29"/>
        <v>68.141592920353972</v>
      </c>
    </row>
    <row r="72" spans="1:18" x14ac:dyDescent="0.2">
      <c r="A72" s="499" t="s">
        <v>524</v>
      </c>
      <c r="B72" s="542">
        <v>4.5</v>
      </c>
      <c r="C72" s="541" t="s">
        <v>670</v>
      </c>
      <c r="D72" s="540">
        <v>17</v>
      </c>
      <c r="E72" s="540">
        <v>38</v>
      </c>
      <c r="F72" s="540">
        <f>SUM(D72:E72)</f>
        <v>55</v>
      </c>
      <c r="G72" s="540">
        <v>8</v>
      </c>
      <c r="H72" s="540">
        <v>23</v>
      </c>
      <c r="I72" s="540">
        <f t="shared" si="23"/>
        <v>31</v>
      </c>
      <c r="J72" s="540">
        <v>12</v>
      </c>
      <c r="K72" s="540">
        <v>32</v>
      </c>
      <c r="L72" s="540">
        <f>SUM(J72:K72)</f>
        <v>44</v>
      </c>
      <c r="M72" s="539">
        <f t="shared" si="24"/>
        <v>47.058823529411761</v>
      </c>
      <c r="N72" s="539">
        <f t="shared" si="25"/>
        <v>60.526315789473685</v>
      </c>
      <c r="O72" s="539">
        <f t="shared" si="26"/>
        <v>56.36363636363636</v>
      </c>
      <c r="P72" s="539">
        <f t="shared" si="27"/>
        <v>70.588235294117652</v>
      </c>
      <c r="Q72" s="539">
        <f t="shared" si="28"/>
        <v>84.210526315789465</v>
      </c>
      <c r="R72" s="539">
        <f t="shared" si="29"/>
        <v>80</v>
      </c>
    </row>
    <row r="73" spans="1:18" s="488" customFormat="1" x14ac:dyDescent="0.2">
      <c r="A73" s="499" t="s">
        <v>509</v>
      </c>
      <c r="B73" s="542">
        <v>4.5</v>
      </c>
      <c r="C73" s="541" t="s">
        <v>670</v>
      </c>
      <c r="D73" s="540">
        <v>36</v>
      </c>
      <c r="E73" s="540">
        <v>22</v>
      </c>
      <c r="F73" s="540">
        <f>SUM(D73:E73)</f>
        <v>58</v>
      </c>
      <c r="G73" s="540">
        <v>14</v>
      </c>
      <c r="H73" s="540">
        <v>8</v>
      </c>
      <c r="I73" s="540">
        <f t="shared" si="23"/>
        <v>22</v>
      </c>
      <c r="J73" s="540">
        <v>21</v>
      </c>
      <c r="K73" s="540">
        <v>12</v>
      </c>
      <c r="L73" s="540">
        <f>SUM(J73:K73)</f>
        <v>33</v>
      </c>
      <c r="M73" s="539">
        <f t="shared" si="24"/>
        <v>38.888888888888893</v>
      </c>
      <c r="N73" s="539">
        <f t="shared" si="25"/>
        <v>36.363636363636367</v>
      </c>
      <c r="O73" s="539">
        <f t="shared" si="26"/>
        <v>37.931034482758619</v>
      </c>
      <c r="P73" s="539">
        <f t="shared" si="27"/>
        <v>58.333333333333336</v>
      </c>
      <c r="Q73" s="539">
        <f t="shared" si="28"/>
        <v>54.54545454545454</v>
      </c>
      <c r="R73" s="539">
        <f t="shared" si="29"/>
        <v>56.896551724137936</v>
      </c>
    </row>
    <row r="74" spans="1:18" x14ac:dyDescent="0.2">
      <c r="A74" s="502" t="s">
        <v>139</v>
      </c>
      <c r="B74" s="545"/>
      <c r="C74" s="544"/>
      <c r="D74" s="519">
        <f>SUM(D75:D78)</f>
        <v>94</v>
      </c>
      <c r="E74" s="519">
        <f>SUM(E75:E78)</f>
        <v>135</v>
      </c>
      <c r="F74" s="519">
        <f>SUM(F75:F78)</f>
        <v>229</v>
      </c>
      <c r="G74" s="519">
        <f>SUM(G75:G78)</f>
        <v>56</v>
      </c>
      <c r="H74" s="519">
        <f>SUM(H75:H78)</f>
        <v>79</v>
      </c>
      <c r="I74" s="519">
        <f t="shared" si="23"/>
        <v>135</v>
      </c>
      <c r="J74" s="519">
        <f>SUM(J75:J78)</f>
        <v>78</v>
      </c>
      <c r="K74" s="519">
        <f>SUM(K75:K78)</f>
        <v>108</v>
      </c>
      <c r="L74" s="519">
        <f>SUM(L75:L78)</f>
        <v>186</v>
      </c>
      <c r="M74" s="543">
        <f t="shared" si="24"/>
        <v>59.574468085106382</v>
      </c>
      <c r="N74" s="543">
        <f t="shared" si="25"/>
        <v>58.518518518518512</v>
      </c>
      <c r="O74" s="543">
        <f t="shared" si="26"/>
        <v>58.951965065502186</v>
      </c>
      <c r="P74" s="543">
        <f t="shared" si="27"/>
        <v>82.978723404255319</v>
      </c>
      <c r="Q74" s="543">
        <f t="shared" si="28"/>
        <v>80</v>
      </c>
      <c r="R74" s="543">
        <f t="shared" si="29"/>
        <v>81.222707423580786</v>
      </c>
    </row>
    <row r="75" spans="1:18" s="488" customFormat="1" x14ac:dyDescent="0.2">
      <c r="A75" s="499" t="s">
        <v>573</v>
      </c>
      <c r="B75" s="542">
        <v>4.5</v>
      </c>
      <c r="C75" s="541" t="s">
        <v>670</v>
      </c>
      <c r="D75" s="540">
        <v>44</v>
      </c>
      <c r="E75" s="540">
        <v>33</v>
      </c>
      <c r="F75" s="540">
        <f>SUM(D75:E75)</f>
        <v>77</v>
      </c>
      <c r="G75" s="540">
        <v>27</v>
      </c>
      <c r="H75" s="540">
        <v>16</v>
      </c>
      <c r="I75" s="540">
        <f t="shared" si="23"/>
        <v>43</v>
      </c>
      <c r="J75" s="540">
        <v>37</v>
      </c>
      <c r="K75" s="540">
        <v>24</v>
      </c>
      <c r="L75" s="540">
        <f>SUM(J75:K75)</f>
        <v>61</v>
      </c>
      <c r="M75" s="539">
        <f t="shared" si="24"/>
        <v>61.363636363636367</v>
      </c>
      <c r="N75" s="539">
        <f t="shared" si="25"/>
        <v>48.484848484848484</v>
      </c>
      <c r="O75" s="539">
        <f t="shared" si="26"/>
        <v>55.844155844155843</v>
      </c>
      <c r="P75" s="539">
        <f t="shared" si="27"/>
        <v>84.090909090909093</v>
      </c>
      <c r="Q75" s="539">
        <f t="shared" si="28"/>
        <v>72.727272727272734</v>
      </c>
      <c r="R75" s="539">
        <f t="shared" si="29"/>
        <v>79.220779220779221</v>
      </c>
    </row>
    <row r="76" spans="1:18" x14ac:dyDescent="0.2">
      <c r="A76" s="499" t="s">
        <v>530</v>
      </c>
      <c r="B76" s="542">
        <v>4.5</v>
      </c>
      <c r="C76" s="541" t="s">
        <v>670</v>
      </c>
      <c r="D76" s="540">
        <v>5</v>
      </c>
      <c r="E76" s="540">
        <v>19</v>
      </c>
      <c r="F76" s="540">
        <f>SUM(D76:E76)</f>
        <v>24</v>
      </c>
      <c r="G76" s="540">
        <v>3</v>
      </c>
      <c r="H76" s="540">
        <v>5</v>
      </c>
      <c r="I76" s="540">
        <f t="shared" si="23"/>
        <v>8</v>
      </c>
      <c r="J76" s="540">
        <v>8</v>
      </c>
      <c r="K76" s="540">
        <v>11</v>
      </c>
      <c r="L76" s="540">
        <f>SUM(J76:K76)</f>
        <v>19</v>
      </c>
      <c r="M76" s="539">
        <f t="shared" si="24"/>
        <v>60</v>
      </c>
      <c r="N76" s="539">
        <f t="shared" si="25"/>
        <v>26.315789473684209</v>
      </c>
      <c r="O76" s="539">
        <f t="shared" si="26"/>
        <v>33.333333333333329</v>
      </c>
      <c r="P76" s="539">
        <f t="shared" si="27"/>
        <v>160</v>
      </c>
      <c r="Q76" s="539">
        <f t="shared" si="28"/>
        <v>57.894736842105267</v>
      </c>
      <c r="R76" s="539">
        <f t="shared" si="29"/>
        <v>79.166666666666657</v>
      </c>
    </row>
    <row r="77" spans="1:18" x14ac:dyDescent="0.2">
      <c r="A77" s="499" t="s">
        <v>531</v>
      </c>
      <c r="B77" s="542">
        <v>4.5</v>
      </c>
      <c r="C77" s="541" t="s">
        <v>670</v>
      </c>
      <c r="D77" s="540">
        <v>11</v>
      </c>
      <c r="E77" s="540">
        <v>28</v>
      </c>
      <c r="F77" s="540">
        <f>SUM(D77:E77)</f>
        <v>39</v>
      </c>
      <c r="G77" s="540">
        <v>6</v>
      </c>
      <c r="H77" s="540">
        <v>21</v>
      </c>
      <c r="I77" s="540">
        <f t="shared" si="23"/>
        <v>27</v>
      </c>
      <c r="J77" s="540">
        <v>7</v>
      </c>
      <c r="K77" s="540">
        <v>26</v>
      </c>
      <c r="L77" s="540">
        <f>SUM(J77:K77)</f>
        <v>33</v>
      </c>
      <c r="M77" s="539">
        <f t="shared" si="24"/>
        <v>54.54545454545454</v>
      </c>
      <c r="N77" s="539">
        <f t="shared" si="25"/>
        <v>75</v>
      </c>
      <c r="O77" s="539">
        <f t="shared" si="26"/>
        <v>69.230769230769226</v>
      </c>
      <c r="P77" s="539">
        <f t="shared" si="27"/>
        <v>63.636363636363633</v>
      </c>
      <c r="Q77" s="539">
        <f t="shared" si="28"/>
        <v>92.857142857142861</v>
      </c>
      <c r="R77" s="539">
        <f t="shared" si="29"/>
        <v>84.615384615384613</v>
      </c>
    </row>
    <row r="78" spans="1:18" s="488" customFormat="1" x14ac:dyDescent="0.2">
      <c r="A78" s="499" t="s">
        <v>532</v>
      </c>
      <c r="B78" s="542">
        <v>4.5</v>
      </c>
      <c r="C78" s="541" t="s">
        <v>670</v>
      </c>
      <c r="D78" s="540">
        <v>34</v>
      </c>
      <c r="E78" s="540">
        <v>55</v>
      </c>
      <c r="F78" s="540">
        <f>SUM(D78:E78)</f>
        <v>89</v>
      </c>
      <c r="G78" s="540">
        <v>20</v>
      </c>
      <c r="H78" s="540">
        <v>37</v>
      </c>
      <c r="I78" s="540">
        <f t="shared" si="23"/>
        <v>57</v>
      </c>
      <c r="J78" s="540">
        <v>26</v>
      </c>
      <c r="K78" s="540">
        <v>47</v>
      </c>
      <c r="L78" s="540">
        <f>SUM(J78:K78)</f>
        <v>73</v>
      </c>
      <c r="M78" s="539">
        <f t="shared" si="24"/>
        <v>58.82352941176471</v>
      </c>
      <c r="N78" s="539">
        <f t="shared" si="25"/>
        <v>67.272727272727266</v>
      </c>
      <c r="O78" s="539">
        <f t="shared" si="26"/>
        <v>64.044943820224717</v>
      </c>
      <c r="P78" s="539">
        <f t="shared" si="27"/>
        <v>76.470588235294116</v>
      </c>
      <c r="Q78" s="539">
        <f t="shared" si="28"/>
        <v>85.454545454545453</v>
      </c>
      <c r="R78" s="539">
        <f t="shared" si="29"/>
        <v>82.022471910112358</v>
      </c>
    </row>
    <row r="79" spans="1:18" x14ac:dyDescent="0.2">
      <c r="A79" s="502" t="s">
        <v>138</v>
      </c>
      <c r="B79" s="545"/>
      <c r="C79" s="544"/>
      <c r="D79" s="519">
        <f>SUM(D80:D81)</f>
        <v>59</v>
      </c>
      <c r="E79" s="519">
        <f>SUM(E80:E81)</f>
        <v>152</v>
      </c>
      <c r="F79" s="519">
        <f>SUM(F80:F81)</f>
        <v>211</v>
      </c>
      <c r="G79" s="519">
        <f>SUM(G80:G81)</f>
        <v>42</v>
      </c>
      <c r="H79" s="519">
        <f>SUM(H80:H81)</f>
        <v>82</v>
      </c>
      <c r="I79" s="519">
        <f t="shared" si="23"/>
        <v>124</v>
      </c>
      <c r="J79" s="519">
        <f>SUM(J80:J81)</f>
        <v>51</v>
      </c>
      <c r="K79" s="519">
        <f>SUM(K80:K81)</f>
        <v>99</v>
      </c>
      <c r="L79" s="519">
        <f>SUM(L80:L81)</f>
        <v>150</v>
      </c>
      <c r="M79" s="543">
        <f t="shared" si="24"/>
        <v>71.186440677966104</v>
      </c>
      <c r="N79" s="543">
        <f t="shared" si="25"/>
        <v>53.94736842105263</v>
      </c>
      <c r="O79" s="543">
        <f t="shared" si="26"/>
        <v>58.767772511848335</v>
      </c>
      <c r="P79" s="543">
        <f t="shared" si="27"/>
        <v>86.440677966101703</v>
      </c>
      <c r="Q79" s="543">
        <f t="shared" si="28"/>
        <v>65.131578947368425</v>
      </c>
      <c r="R79" s="543">
        <f t="shared" si="29"/>
        <v>71.090047393364927</v>
      </c>
    </row>
    <row r="80" spans="1:18" x14ac:dyDescent="0.2">
      <c r="A80" s="499" t="s">
        <v>545</v>
      </c>
      <c r="B80" s="542">
        <v>5</v>
      </c>
      <c r="C80" s="541" t="s">
        <v>670</v>
      </c>
      <c r="D80" s="540">
        <v>27</v>
      </c>
      <c r="E80" s="540">
        <v>36</v>
      </c>
      <c r="F80" s="540">
        <f>SUM(D80:E80)</f>
        <v>63</v>
      </c>
      <c r="G80" s="540">
        <v>18</v>
      </c>
      <c r="H80" s="540">
        <v>26</v>
      </c>
      <c r="I80" s="540">
        <f t="shared" si="23"/>
        <v>44</v>
      </c>
      <c r="J80" s="540">
        <v>21</v>
      </c>
      <c r="K80" s="540">
        <v>34</v>
      </c>
      <c r="L80" s="540">
        <f>SUM(J80:K80)</f>
        <v>55</v>
      </c>
      <c r="M80" s="539">
        <f t="shared" si="24"/>
        <v>66.666666666666657</v>
      </c>
      <c r="N80" s="539">
        <f t="shared" si="25"/>
        <v>72.222222222222214</v>
      </c>
      <c r="O80" s="539">
        <f t="shared" si="26"/>
        <v>69.841269841269835</v>
      </c>
      <c r="P80" s="539">
        <f t="shared" si="27"/>
        <v>77.777777777777786</v>
      </c>
      <c r="Q80" s="539">
        <f t="shared" si="28"/>
        <v>94.444444444444443</v>
      </c>
      <c r="R80" s="539">
        <f t="shared" si="29"/>
        <v>87.301587301587304</v>
      </c>
    </row>
    <row r="81" spans="1:18" x14ac:dyDescent="0.2">
      <c r="A81" s="499" t="s">
        <v>553</v>
      </c>
      <c r="B81" s="542">
        <v>5</v>
      </c>
      <c r="C81" s="541" t="s">
        <v>670</v>
      </c>
      <c r="D81" s="540">
        <v>32</v>
      </c>
      <c r="E81" s="540">
        <v>116</v>
      </c>
      <c r="F81" s="540">
        <f>SUM(D81:E81)</f>
        <v>148</v>
      </c>
      <c r="G81" s="540">
        <v>24</v>
      </c>
      <c r="H81" s="540">
        <v>56</v>
      </c>
      <c r="I81" s="540">
        <f t="shared" si="23"/>
        <v>80</v>
      </c>
      <c r="J81" s="540">
        <v>30</v>
      </c>
      <c r="K81" s="540">
        <v>65</v>
      </c>
      <c r="L81" s="540">
        <f>SUM(J81:K81)</f>
        <v>95</v>
      </c>
      <c r="M81" s="539">
        <f t="shared" si="24"/>
        <v>75</v>
      </c>
      <c r="N81" s="539">
        <f t="shared" si="25"/>
        <v>48.275862068965516</v>
      </c>
      <c r="O81" s="539">
        <f t="shared" si="26"/>
        <v>54.054054054054056</v>
      </c>
      <c r="P81" s="539">
        <f t="shared" si="27"/>
        <v>93.75</v>
      </c>
      <c r="Q81" s="539">
        <f t="shared" si="28"/>
        <v>56.034482758620683</v>
      </c>
      <c r="R81" s="539">
        <f t="shared" si="29"/>
        <v>64.189189189189193</v>
      </c>
    </row>
    <row r="82" spans="1:18" x14ac:dyDescent="0.2">
      <c r="A82" s="505" t="s">
        <v>136</v>
      </c>
      <c r="B82" s="548"/>
      <c r="C82" s="544"/>
      <c r="D82" s="547">
        <f t="shared" ref="D82:L82" si="30">+D83+D91+D98+D105+D113+D118+D127+D134+D145+D151</f>
        <v>1600</v>
      </c>
      <c r="E82" s="547">
        <f t="shared" si="30"/>
        <v>2078</v>
      </c>
      <c r="F82" s="547">
        <f t="shared" si="30"/>
        <v>3678</v>
      </c>
      <c r="G82" s="547">
        <f t="shared" si="30"/>
        <v>721</v>
      </c>
      <c r="H82" s="547">
        <f t="shared" si="30"/>
        <v>1177</v>
      </c>
      <c r="I82" s="547">
        <f t="shared" si="30"/>
        <v>1898</v>
      </c>
      <c r="J82" s="547">
        <f t="shared" si="30"/>
        <v>993</v>
      </c>
      <c r="K82" s="547">
        <f t="shared" si="30"/>
        <v>1501</v>
      </c>
      <c r="L82" s="547">
        <f t="shared" si="30"/>
        <v>2494</v>
      </c>
      <c r="M82" s="559">
        <f t="shared" si="24"/>
        <v>45.0625</v>
      </c>
      <c r="N82" s="559">
        <f t="shared" si="25"/>
        <v>56.641000962463906</v>
      </c>
      <c r="O82" s="559">
        <f t="shared" si="26"/>
        <v>51.604132680804781</v>
      </c>
      <c r="P82" s="559">
        <f t="shared" si="27"/>
        <v>62.0625</v>
      </c>
      <c r="Q82" s="559">
        <f t="shared" si="28"/>
        <v>72.232916265640029</v>
      </c>
      <c r="R82" s="559">
        <f t="shared" si="29"/>
        <v>67.808591625883636</v>
      </c>
    </row>
    <row r="83" spans="1:18" s="517" customFormat="1" x14ac:dyDescent="0.2">
      <c r="A83" s="502" t="s">
        <v>135</v>
      </c>
      <c r="B83" s="545"/>
      <c r="C83" s="544"/>
      <c r="D83" s="519">
        <f>SUM(D84:D90)</f>
        <v>116</v>
      </c>
      <c r="E83" s="519">
        <f>SUM(E84:E90)</f>
        <v>203</v>
      </c>
      <c r="F83" s="519">
        <f>SUM(F84:F90)</f>
        <v>319</v>
      </c>
      <c r="G83" s="519">
        <f>SUM(G84:G90)</f>
        <v>37</v>
      </c>
      <c r="H83" s="519">
        <f>SUM(H84:H90)</f>
        <v>120</v>
      </c>
      <c r="I83" s="519">
        <f t="shared" ref="I83:I114" si="31">+H83+G83</f>
        <v>157</v>
      </c>
      <c r="J83" s="519">
        <f>SUM(J84:J90)</f>
        <v>72</v>
      </c>
      <c r="K83" s="519">
        <f>SUM(K84:K90)</f>
        <v>173</v>
      </c>
      <c r="L83" s="519">
        <f>SUM(L84:L90)</f>
        <v>245</v>
      </c>
      <c r="M83" s="543">
        <f t="shared" si="24"/>
        <v>31.896551724137932</v>
      </c>
      <c r="N83" s="543">
        <f t="shared" si="25"/>
        <v>59.11330049261084</v>
      </c>
      <c r="O83" s="543">
        <f t="shared" si="26"/>
        <v>49.21630094043887</v>
      </c>
      <c r="P83" s="543">
        <f t="shared" si="27"/>
        <v>62.068965517241381</v>
      </c>
      <c r="Q83" s="543">
        <f t="shared" si="28"/>
        <v>85.221674876847288</v>
      </c>
      <c r="R83" s="543">
        <f t="shared" si="29"/>
        <v>76.8025078369906</v>
      </c>
    </row>
    <row r="84" spans="1:18" x14ac:dyDescent="0.2">
      <c r="A84" s="499" t="s">
        <v>588</v>
      </c>
      <c r="B84" s="542">
        <v>5</v>
      </c>
      <c r="C84" s="541" t="s">
        <v>670</v>
      </c>
      <c r="D84" s="540">
        <v>13</v>
      </c>
      <c r="E84" s="540">
        <v>31</v>
      </c>
      <c r="F84" s="540">
        <f t="shared" ref="F84:F90" si="32">SUM(D84:E84)</f>
        <v>44</v>
      </c>
      <c r="G84" s="540">
        <v>3</v>
      </c>
      <c r="H84" s="540">
        <v>19</v>
      </c>
      <c r="I84" s="540">
        <f t="shared" si="31"/>
        <v>22</v>
      </c>
      <c r="J84" s="540">
        <v>19</v>
      </c>
      <c r="K84" s="540">
        <v>41</v>
      </c>
      <c r="L84" s="540">
        <f t="shared" ref="L84:L90" si="33">SUM(J84:K84)</f>
        <v>60</v>
      </c>
      <c r="M84" s="539">
        <f t="shared" si="24"/>
        <v>23.076923076923077</v>
      </c>
      <c r="N84" s="539">
        <f t="shared" si="25"/>
        <v>61.29032258064516</v>
      </c>
      <c r="O84" s="539">
        <f t="shared" si="26"/>
        <v>50</v>
      </c>
      <c r="P84" s="539">
        <f t="shared" si="27"/>
        <v>146.15384615384613</v>
      </c>
      <c r="Q84" s="539">
        <f t="shared" si="28"/>
        <v>132.25806451612902</v>
      </c>
      <c r="R84" s="539">
        <f t="shared" si="29"/>
        <v>136.36363636363635</v>
      </c>
    </row>
    <row r="85" spans="1:18" ht="24" x14ac:dyDescent="0.2">
      <c r="A85" s="506" t="s">
        <v>536</v>
      </c>
      <c r="B85" s="551">
        <v>5</v>
      </c>
      <c r="C85" s="541" t="s">
        <v>670</v>
      </c>
      <c r="D85" s="550">
        <v>23</v>
      </c>
      <c r="E85" s="550">
        <v>32</v>
      </c>
      <c r="F85" s="550">
        <f t="shared" si="32"/>
        <v>55</v>
      </c>
      <c r="G85" s="550">
        <v>6</v>
      </c>
      <c r="H85" s="550">
        <v>16</v>
      </c>
      <c r="I85" s="540">
        <f t="shared" si="31"/>
        <v>22</v>
      </c>
      <c r="J85" s="550">
        <v>10</v>
      </c>
      <c r="K85" s="550">
        <v>18</v>
      </c>
      <c r="L85" s="550">
        <f t="shared" si="33"/>
        <v>28</v>
      </c>
      <c r="M85" s="549">
        <f t="shared" si="24"/>
        <v>26.086956521739129</v>
      </c>
      <c r="N85" s="549">
        <f t="shared" si="25"/>
        <v>50</v>
      </c>
      <c r="O85" s="549">
        <f t="shared" si="26"/>
        <v>40</v>
      </c>
      <c r="P85" s="549">
        <f t="shared" si="27"/>
        <v>43.478260869565219</v>
      </c>
      <c r="Q85" s="549">
        <f t="shared" si="28"/>
        <v>56.25</v>
      </c>
      <c r="R85" s="549">
        <f t="shared" si="29"/>
        <v>50.909090909090907</v>
      </c>
    </row>
    <row r="86" spans="1:18" x14ac:dyDescent="0.2">
      <c r="A86" s="499" t="s">
        <v>539</v>
      </c>
      <c r="B86" s="542">
        <v>5</v>
      </c>
      <c r="C86" s="541" t="s">
        <v>670</v>
      </c>
      <c r="D86" s="540">
        <v>18</v>
      </c>
      <c r="E86" s="540">
        <v>23</v>
      </c>
      <c r="F86" s="540">
        <f t="shared" si="32"/>
        <v>41</v>
      </c>
      <c r="G86" s="540">
        <v>6</v>
      </c>
      <c r="H86" s="540">
        <v>19</v>
      </c>
      <c r="I86" s="540">
        <f t="shared" si="31"/>
        <v>25</v>
      </c>
      <c r="J86" s="540">
        <v>8</v>
      </c>
      <c r="K86" s="540">
        <v>22</v>
      </c>
      <c r="L86" s="540">
        <f t="shared" si="33"/>
        <v>30</v>
      </c>
      <c r="M86" s="539">
        <f t="shared" si="24"/>
        <v>33.333333333333329</v>
      </c>
      <c r="N86" s="539">
        <f t="shared" si="25"/>
        <v>82.608695652173907</v>
      </c>
      <c r="O86" s="539">
        <f t="shared" si="26"/>
        <v>60.975609756097562</v>
      </c>
      <c r="P86" s="539">
        <f t="shared" si="27"/>
        <v>44.444444444444443</v>
      </c>
      <c r="Q86" s="539">
        <f t="shared" si="28"/>
        <v>95.652173913043484</v>
      </c>
      <c r="R86" s="539">
        <f t="shared" si="29"/>
        <v>73.170731707317074</v>
      </c>
    </row>
    <row r="87" spans="1:18" s="488" customFormat="1" x14ac:dyDescent="0.2">
      <c r="A87" s="499" t="s">
        <v>541</v>
      </c>
      <c r="B87" s="542">
        <v>5</v>
      </c>
      <c r="C87" s="541" t="s">
        <v>670</v>
      </c>
      <c r="D87" s="540">
        <v>28</v>
      </c>
      <c r="E87" s="540">
        <v>21</v>
      </c>
      <c r="F87" s="540">
        <f t="shared" si="32"/>
        <v>49</v>
      </c>
      <c r="G87" s="540">
        <v>9</v>
      </c>
      <c r="H87" s="540">
        <v>19</v>
      </c>
      <c r="I87" s="540">
        <f t="shared" si="31"/>
        <v>28</v>
      </c>
      <c r="J87" s="540">
        <v>10</v>
      </c>
      <c r="K87" s="540">
        <v>22</v>
      </c>
      <c r="L87" s="540">
        <f t="shared" si="33"/>
        <v>32</v>
      </c>
      <c r="M87" s="539">
        <f t="shared" si="24"/>
        <v>32.142857142857146</v>
      </c>
      <c r="N87" s="539">
        <f t="shared" si="25"/>
        <v>90.476190476190482</v>
      </c>
      <c r="O87" s="539">
        <f t="shared" si="26"/>
        <v>57.142857142857139</v>
      </c>
      <c r="P87" s="539">
        <f t="shared" si="27"/>
        <v>35.714285714285715</v>
      </c>
      <c r="Q87" s="539">
        <f t="shared" si="28"/>
        <v>104.76190476190477</v>
      </c>
      <c r="R87" s="539">
        <f t="shared" si="29"/>
        <v>65.306122448979593</v>
      </c>
    </row>
    <row r="88" spans="1:18" x14ac:dyDescent="0.2">
      <c r="A88" s="499" t="s">
        <v>562</v>
      </c>
      <c r="B88" s="542">
        <v>5</v>
      </c>
      <c r="C88" s="541" t="s">
        <v>670</v>
      </c>
      <c r="D88" s="540">
        <v>5</v>
      </c>
      <c r="E88" s="540">
        <v>32</v>
      </c>
      <c r="F88" s="540">
        <f t="shared" si="32"/>
        <v>37</v>
      </c>
      <c r="G88" s="540">
        <v>3</v>
      </c>
      <c r="H88" s="540">
        <v>11</v>
      </c>
      <c r="I88" s="540">
        <f t="shared" si="31"/>
        <v>14</v>
      </c>
      <c r="J88" s="540">
        <v>6</v>
      </c>
      <c r="K88" s="540">
        <v>20</v>
      </c>
      <c r="L88" s="540">
        <f t="shared" si="33"/>
        <v>26</v>
      </c>
      <c r="M88" s="539">
        <f t="shared" si="24"/>
        <v>60</v>
      </c>
      <c r="N88" s="539">
        <f t="shared" si="25"/>
        <v>34.375</v>
      </c>
      <c r="O88" s="539">
        <f t="shared" si="26"/>
        <v>37.837837837837839</v>
      </c>
      <c r="P88" s="539">
        <f t="shared" si="27"/>
        <v>120</v>
      </c>
      <c r="Q88" s="539">
        <f t="shared" si="28"/>
        <v>62.5</v>
      </c>
      <c r="R88" s="539">
        <f t="shared" si="29"/>
        <v>70.270270270270274</v>
      </c>
    </row>
    <row r="89" spans="1:18" x14ac:dyDescent="0.2">
      <c r="A89" s="499" t="s">
        <v>519</v>
      </c>
      <c r="B89" s="542">
        <v>5</v>
      </c>
      <c r="C89" s="541" t="s">
        <v>670</v>
      </c>
      <c r="D89" s="540">
        <v>10</v>
      </c>
      <c r="E89" s="540">
        <v>36</v>
      </c>
      <c r="F89" s="540">
        <f t="shared" si="32"/>
        <v>46</v>
      </c>
      <c r="G89" s="540">
        <v>4</v>
      </c>
      <c r="H89" s="540">
        <v>27</v>
      </c>
      <c r="I89" s="540">
        <f t="shared" si="31"/>
        <v>31</v>
      </c>
      <c r="J89" s="540">
        <v>6</v>
      </c>
      <c r="K89" s="540">
        <v>33</v>
      </c>
      <c r="L89" s="540">
        <f t="shared" si="33"/>
        <v>39</v>
      </c>
      <c r="M89" s="539">
        <f t="shared" si="24"/>
        <v>40</v>
      </c>
      <c r="N89" s="539">
        <f t="shared" si="25"/>
        <v>75</v>
      </c>
      <c r="O89" s="539">
        <f t="shared" si="26"/>
        <v>67.391304347826093</v>
      </c>
      <c r="P89" s="539">
        <f t="shared" si="27"/>
        <v>60</v>
      </c>
      <c r="Q89" s="539">
        <f t="shared" si="28"/>
        <v>91.666666666666657</v>
      </c>
      <c r="R89" s="539">
        <f t="shared" si="29"/>
        <v>84.782608695652172</v>
      </c>
    </row>
    <row r="90" spans="1:18" x14ac:dyDescent="0.2">
      <c r="A90" s="499" t="s">
        <v>515</v>
      </c>
      <c r="B90" s="542">
        <v>5</v>
      </c>
      <c r="C90" s="541" t="s">
        <v>670</v>
      </c>
      <c r="D90" s="540">
        <v>19</v>
      </c>
      <c r="E90" s="540">
        <v>28</v>
      </c>
      <c r="F90" s="540">
        <f t="shared" si="32"/>
        <v>47</v>
      </c>
      <c r="G90" s="540">
        <v>6</v>
      </c>
      <c r="H90" s="540">
        <v>9</v>
      </c>
      <c r="I90" s="540">
        <f t="shared" si="31"/>
        <v>15</v>
      </c>
      <c r="J90" s="540">
        <v>13</v>
      </c>
      <c r="K90" s="540">
        <v>17</v>
      </c>
      <c r="L90" s="540">
        <f t="shared" si="33"/>
        <v>30</v>
      </c>
      <c r="M90" s="539">
        <f t="shared" si="24"/>
        <v>31.578947368421051</v>
      </c>
      <c r="N90" s="539">
        <f t="shared" si="25"/>
        <v>32.142857142857146</v>
      </c>
      <c r="O90" s="539">
        <f t="shared" si="26"/>
        <v>31.914893617021278</v>
      </c>
      <c r="P90" s="539">
        <f t="shared" si="27"/>
        <v>68.421052631578945</v>
      </c>
      <c r="Q90" s="539">
        <f t="shared" si="28"/>
        <v>60.714285714285708</v>
      </c>
      <c r="R90" s="539">
        <f t="shared" si="29"/>
        <v>63.829787234042556</v>
      </c>
    </row>
    <row r="91" spans="1:18" x14ac:dyDescent="0.2">
      <c r="A91" s="502" t="s">
        <v>133</v>
      </c>
      <c r="B91" s="545"/>
      <c r="C91" s="544"/>
      <c r="D91" s="519">
        <f>SUM(D92:D97)</f>
        <v>133</v>
      </c>
      <c r="E91" s="519">
        <f>SUM(E92:E97)</f>
        <v>167</v>
      </c>
      <c r="F91" s="519">
        <f>SUM(F92:F97)</f>
        <v>300</v>
      </c>
      <c r="G91" s="519">
        <f>SUM(G92:G97)</f>
        <v>101</v>
      </c>
      <c r="H91" s="519">
        <f>SUM(H92:H97)</f>
        <v>120</v>
      </c>
      <c r="I91" s="519">
        <f t="shared" si="31"/>
        <v>221</v>
      </c>
      <c r="J91" s="519">
        <f>SUM(J92:J97)</f>
        <v>99</v>
      </c>
      <c r="K91" s="519">
        <f>SUM(K92:K97)</f>
        <v>135</v>
      </c>
      <c r="L91" s="519">
        <f>SUM(L92:L97)</f>
        <v>234</v>
      </c>
      <c r="M91" s="543">
        <f t="shared" si="24"/>
        <v>75.939849624060145</v>
      </c>
      <c r="N91" s="543">
        <f t="shared" si="25"/>
        <v>71.856287425149702</v>
      </c>
      <c r="O91" s="543">
        <f t="shared" si="26"/>
        <v>73.666666666666671</v>
      </c>
      <c r="P91" s="543">
        <f t="shared" si="27"/>
        <v>74.436090225563916</v>
      </c>
      <c r="Q91" s="543">
        <f t="shared" si="28"/>
        <v>80.838323353293418</v>
      </c>
      <c r="R91" s="543">
        <f t="shared" si="29"/>
        <v>78</v>
      </c>
    </row>
    <row r="92" spans="1:18" s="488" customFormat="1" x14ac:dyDescent="0.2">
      <c r="A92" s="499" t="s">
        <v>564</v>
      </c>
      <c r="B92" s="542">
        <v>4.5</v>
      </c>
      <c r="C92" s="541" t="s">
        <v>670</v>
      </c>
      <c r="D92" s="540">
        <v>38</v>
      </c>
      <c r="E92" s="540">
        <v>12</v>
      </c>
      <c r="F92" s="540">
        <f t="shared" ref="F92:F97" si="34">SUM(D92:E92)</f>
        <v>50</v>
      </c>
      <c r="G92" s="540">
        <v>25</v>
      </c>
      <c r="H92" s="540">
        <v>8</v>
      </c>
      <c r="I92" s="540">
        <f t="shared" si="31"/>
        <v>33</v>
      </c>
      <c r="J92" s="540">
        <v>26</v>
      </c>
      <c r="K92" s="540">
        <v>8</v>
      </c>
      <c r="L92" s="540">
        <f t="shared" ref="L92:L97" si="35">SUM(J92:K92)</f>
        <v>34</v>
      </c>
      <c r="M92" s="539">
        <f t="shared" si="24"/>
        <v>65.789473684210535</v>
      </c>
      <c r="N92" s="539">
        <f t="shared" si="25"/>
        <v>66.666666666666657</v>
      </c>
      <c r="O92" s="539">
        <f t="shared" si="26"/>
        <v>66</v>
      </c>
      <c r="P92" s="539">
        <f t="shared" si="27"/>
        <v>68.421052631578945</v>
      </c>
      <c r="Q92" s="539">
        <f t="shared" si="28"/>
        <v>66.666666666666657</v>
      </c>
      <c r="R92" s="539">
        <f t="shared" si="29"/>
        <v>68</v>
      </c>
    </row>
    <row r="93" spans="1:18" x14ac:dyDescent="0.2">
      <c r="A93" s="499" t="s">
        <v>588</v>
      </c>
      <c r="B93" s="542">
        <v>4.5</v>
      </c>
      <c r="C93" s="541" t="s">
        <v>670</v>
      </c>
      <c r="D93" s="540">
        <v>17</v>
      </c>
      <c r="E93" s="540">
        <v>33</v>
      </c>
      <c r="F93" s="540">
        <f t="shared" si="34"/>
        <v>50</v>
      </c>
      <c r="G93" s="540">
        <v>11</v>
      </c>
      <c r="H93" s="540">
        <v>31</v>
      </c>
      <c r="I93" s="540">
        <f t="shared" si="31"/>
        <v>42</v>
      </c>
      <c r="J93" s="540">
        <v>11</v>
      </c>
      <c r="K93" s="540">
        <v>32</v>
      </c>
      <c r="L93" s="540">
        <f t="shared" si="35"/>
        <v>43</v>
      </c>
      <c r="M93" s="539">
        <f t="shared" si="24"/>
        <v>64.705882352941174</v>
      </c>
      <c r="N93" s="539">
        <f t="shared" si="25"/>
        <v>93.939393939393938</v>
      </c>
      <c r="O93" s="539">
        <f t="shared" si="26"/>
        <v>84</v>
      </c>
      <c r="P93" s="539">
        <f t="shared" si="27"/>
        <v>64.705882352941174</v>
      </c>
      <c r="Q93" s="539">
        <f t="shared" si="28"/>
        <v>96.969696969696969</v>
      </c>
      <c r="R93" s="539">
        <f t="shared" si="29"/>
        <v>86</v>
      </c>
    </row>
    <row r="94" spans="1:18" x14ac:dyDescent="0.2">
      <c r="A94" s="499" t="s">
        <v>539</v>
      </c>
      <c r="B94" s="542">
        <v>4.5</v>
      </c>
      <c r="C94" s="541" t="s">
        <v>670</v>
      </c>
      <c r="D94" s="540">
        <v>22</v>
      </c>
      <c r="E94" s="540">
        <v>31</v>
      </c>
      <c r="F94" s="540">
        <f t="shared" si="34"/>
        <v>53</v>
      </c>
      <c r="G94" s="540">
        <v>27</v>
      </c>
      <c r="H94" s="540">
        <v>18</v>
      </c>
      <c r="I94" s="540">
        <f t="shared" si="31"/>
        <v>45</v>
      </c>
      <c r="J94" s="540">
        <v>19</v>
      </c>
      <c r="K94" s="540">
        <v>28</v>
      </c>
      <c r="L94" s="540">
        <f t="shared" si="35"/>
        <v>47</v>
      </c>
      <c r="M94" s="539">
        <f t="shared" si="24"/>
        <v>122.72727272727273</v>
      </c>
      <c r="N94" s="539">
        <f t="shared" si="25"/>
        <v>58.064516129032263</v>
      </c>
      <c r="O94" s="539">
        <f t="shared" si="26"/>
        <v>84.905660377358487</v>
      </c>
      <c r="P94" s="539">
        <f t="shared" si="27"/>
        <v>86.36363636363636</v>
      </c>
      <c r="Q94" s="539">
        <f t="shared" si="28"/>
        <v>90.322580645161281</v>
      </c>
      <c r="R94" s="539">
        <f t="shared" si="29"/>
        <v>88.679245283018872</v>
      </c>
    </row>
    <row r="95" spans="1:18" x14ac:dyDescent="0.2">
      <c r="A95" s="499" t="s">
        <v>541</v>
      </c>
      <c r="B95" s="542">
        <v>4.5</v>
      </c>
      <c r="C95" s="541" t="s">
        <v>670</v>
      </c>
      <c r="D95" s="540">
        <v>23</v>
      </c>
      <c r="E95" s="540">
        <v>26</v>
      </c>
      <c r="F95" s="540">
        <f t="shared" si="34"/>
        <v>49</v>
      </c>
      <c r="G95" s="540">
        <v>18</v>
      </c>
      <c r="H95" s="540">
        <v>18</v>
      </c>
      <c r="I95" s="540">
        <f t="shared" si="31"/>
        <v>36</v>
      </c>
      <c r="J95" s="540">
        <v>19</v>
      </c>
      <c r="K95" s="540">
        <v>19</v>
      </c>
      <c r="L95" s="540">
        <f t="shared" si="35"/>
        <v>38</v>
      </c>
      <c r="M95" s="539">
        <f t="shared" si="24"/>
        <v>78.260869565217391</v>
      </c>
      <c r="N95" s="539">
        <f t="shared" si="25"/>
        <v>69.230769230769226</v>
      </c>
      <c r="O95" s="539">
        <f t="shared" si="26"/>
        <v>73.469387755102048</v>
      </c>
      <c r="P95" s="539">
        <f t="shared" si="27"/>
        <v>82.608695652173907</v>
      </c>
      <c r="Q95" s="539">
        <f t="shared" si="28"/>
        <v>73.076923076923066</v>
      </c>
      <c r="R95" s="539">
        <f t="shared" si="29"/>
        <v>77.551020408163268</v>
      </c>
    </row>
    <row r="96" spans="1:18" x14ac:dyDescent="0.2">
      <c r="A96" s="499" t="s">
        <v>590</v>
      </c>
      <c r="B96" s="542">
        <v>4.5</v>
      </c>
      <c r="C96" s="541" t="s">
        <v>670</v>
      </c>
      <c r="D96" s="540">
        <v>25</v>
      </c>
      <c r="E96" s="540">
        <v>29</v>
      </c>
      <c r="F96" s="540">
        <f t="shared" si="34"/>
        <v>54</v>
      </c>
      <c r="G96" s="540">
        <v>16</v>
      </c>
      <c r="H96" s="540">
        <v>21</v>
      </c>
      <c r="I96" s="540">
        <f t="shared" si="31"/>
        <v>37</v>
      </c>
      <c r="J96" s="540">
        <v>20</v>
      </c>
      <c r="K96" s="540">
        <v>23</v>
      </c>
      <c r="L96" s="540">
        <f t="shared" si="35"/>
        <v>43</v>
      </c>
      <c r="M96" s="539">
        <f t="shared" si="24"/>
        <v>64</v>
      </c>
      <c r="N96" s="539">
        <f t="shared" si="25"/>
        <v>72.41379310344827</v>
      </c>
      <c r="O96" s="539">
        <f t="shared" si="26"/>
        <v>68.518518518518519</v>
      </c>
      <c r="P96" s="539">
        <f t="shared" si="27"/>
        <v>80</v>
      </c>
      <c r="Q96" s="539">
        <f t="shared" si="28"/>
        <v>79.310344827586206</v>
      </c>
      <c r="R96" s="539">
        <f t="shared" si="29"/>
        <v>79.629629629629633</v>
      </c>
    </row>
    <row r="97" spans="1:20" x14ac:dyDescent="0.2">
      <c r="A97" s="499" t="s">
        <v>548</v>
      </c>
      <c r="B97" s="542">
        <v>4.5</v>
      </c>
      <c r="C97" s="541" t="s">
        <v>670</v>
      </c>
      <c r="D97" s="540">
        <v>8</v>
      </c>
      <c r="E97" s="540">
        <v>36</v>
      </c>
      <c r="F97" s="540">
        <f t="shared" si="34"/>
        <v>44</v>
      </c>
      <c r="G97" s="540">
        <v>4</v>
      </c>
      <c r="H97" s="540">
        <v>24</v>
      </c>
      <c r="I97" s="540">
        <f t="shared" si="31"/>
        <v>28</v>
      </c>
      <c r="J97" s="540">
        <v>4</v>
      </c>
      <c r="K97" s="540">
        <v>25</v>
      </c>
      <c r="L97" s="540">
        <f t="shared" si="35"/>
        <v>29</v>
      </c>
      <c r="M97" s="539">
        <f t="shared" si="24"/>
        <v>50</v>
      </c>
      <c r="N97" s="539">
        <f t="shared" si="25"/>
        <v>66.666666666666657</v>
      </c>
      <c r="O97" s="539">
        <f t="shared" si="26"/>
        <v>63.636363636363633</v>
      </c>
      <c r="P97" s="539">
        <f t="shared" si="27"/>
        <v>50</v>
      </c>
      <c r="Q97" s="539">
        <f t="shared" si="28"/>
        <v>69.444444444444443</v>
      </c>
      <c r="R97" s="539">
        <f t="shared" si="29"/>
        <v>65.909090909090907</v>
      </c>
    </row>
    <row r="98" spans="1:20" x14ac:dyDescent="0.2">
      <c r="A98" s="502" t="s">
        <v>132</v>
      </c>
      <c r="B98" s="545"/>
      <c r="C98" s="544"/>
      <c r="D98" s="519">
        <f>SUM(D99:D104)</f>
        <v>107</v>
      </c>
      <c r="E98" s="519">
        <f>SUM(E99:E104)</f>
        <v>159</v>
      </c>
      <c r="F98" s="519">
        <f>SUM(F99:F104)</f>
        <v>266</v>
      </c>
      <c r="G98" s="519">
        <f>SUM(G99:G104)</f>
        <v>47</v>
      </c>
      <c r="H98" s="519">
        <f>SUM(H99:H104)</f>
        <v>104</v>
      </c>
      <c r="I98" s="519">
        <f t="shared" si="31"/>
        <v>151</v>
      </c>
      <c r="J98" s="519">
        <f>SUM(J99:J104)</f>
        <v>72</v>
      </c>
      <c r="K98" s="519">
        <f>SUM(K99:K104)</f>
        <v>127</v>
      </c>
      <c r="L98" s="519">
        <f>SUM(L99:L104)</f>
        <v>199</v>
      </c>
      <c r="M98" s="543">
        <f t="shared" si="24"/>
        <v>43.925233644859816</v>
      </c>
      <c r="N98" s="543">
        <f t="shared" si="25"/>
        <v>65.408805031446533</v>
      </c>
      <c r="O98" s="543">
        <f t="shared" si="26"/>
        <v>56.766917293233085</v>
      </c>
      <c r="P98" s="543">
        <f t="shared" si="27"/>
        <v>67.289719626168221</v>
      </c>
      <c r="Q98" s="543">
        <f t="shared" si="28"/>
        <v>79.874213836477992</v>
      </c>
      <c r="R98" s="543">
        <f t="shared" si="29"/>
        <v>74.812030075187977</v>
      </c>
    </row>
    <row r="99" spans="1:20" x14ac:dyDescent="0.2">
      <c r="A99" s="499" t="s">
        <v>564</v>
      </c>
      <c r="B99" s="542">
        <v>5</v>
      </c>
      <c r="C99" s="541" t="s">
        <v>670</v>
      </c>
      <c r="D99" s="540">
        <v>26</v>
      </c>
      <c r="E99" s="540">
        <v>17</v>
      </c>
      <c r="F99" s="540">
        <f t="shared" ref="F99:F104" si="36">SUM(D99:E99)</f>
        <v>43</v>
      </c>
      <c r="G99" s="540">
        <v>7</v>
      </c>
      <c r="H99" s="540">
        <v>10</v>
      </c>
      <c r="I99" s="540">
        <f t="shared" si="31"/>
        <v>17</v>
      </c>
      <c r="J99" s="540">
        <v>16</v>
      </c>
      <c r="K99" s="540">
        <v>13</v>
      </c>
      <c r="L99" s="540">
        <f t="shared" ref="L99:L104" si="37">SUM(J99:K99)</f>
        <v>29</v>
      </c>
      <c r="M99" s="539">
        <f t="shared" si="24"/>
        <v>26.923076923076923</v>
      </c>
      <c r="N99" s="539">
        <f t="shared" si="25"/>
        <v>58.82352941176471</v>
      </c>
      <c r="O99" s="539">
        <f t="shared" si="26"/>
        <v>39.534883720930232</v>
      </c>
      <c r="P99" s="539">
        <f t="shared" si="27"/>
        <v>61.53846153846154</v>
      </c>
      <c r="Q99" s="539">
        <f t="shared" si="28"/>
        <v>76.470588235294116</v>
      </c>
      <c r="R99" s="539">
        <f t="shared" si="29"/>
        <v>67.441860465116278</v>
      </c>
    </row>
    <row r="100" spans="1:20" s="488" customFormat="1" x14ac:dyDescent="0.2">
      <c r="A100" s="499" t="s">
        <v>588</v>
      </c>
      <c r="B100" s="542">
        <v>4.5</v>
      </c>
      <c r="C100" s="541" t="s">
        <v>670</v>
      </c>
      <c r="D100" s="540">
        <v>18</v>
      </c>
      <c r="E100" s="540">
        <v>30</v>
      </c>
      <c r="F100" s="540">
        <f t="shared" si="36"/>
        <v>48</v>
      </c>
      <c r="G100" s="540">
        <v>4</v>
      </c>
      <c r="H100" s="540">
        <v>15</v>
      </c>
      <c r="I100" s="540">
        <f t="shared" si="31"/>
        <v>19</v>
      </c>
      <c r="J100" s="540">
        <v>4</v>
      </c>
      <c r="K100" s="540">
        <v>16</v>
      </c>
      <c r="L100" s="540">
        <f t="shared" si="37"/>
        <v>20</v>
      </c>
      <c r="M100" s="539">
        <f t="shared" si="24"/>
        <v>22.222222222222221</v>
      </c>
      <c r="N100" s="539">
        <f t="shared" si="25"/>
        <v>50</v>
      </c>
      <c r="O100" s="539">
        <f t="shared" si="26"/>
        <v>39.583333333333329</v>
      </c>
      <c r="P100" s="539">
        <f t="shared" si="27"/>
        <v>22.222222222222221</v>
      </c>
      <c r="Q100" s="539">
        <f t="shared" si="28"/>
        <v>53.333333333333336</v>
      </c>
      <c r="R100" s="539">
        <f t="shared" si="29"/>
        <v>41.666666666666671</v>
      </c>
      <c r="T100" s="488">
        <v>13</v>
      </c>
    </row>
    <row r="101" spans="1:20" x14ac:dyDescent="0.2">
      <c r="A101" s="499" t="s">
        <v>539</v>
      </c>
      <c r="B101" s="542">
        <v>4.5</v>
      </c>
      <c r="C101" s="541" t="s">
        <v>670</v>
      </c>
      <c r="D101" s="540">
        <v>15</v>
      </c>
      <c r="E101" s="540">
        <v>27</v>
      </c>
      <c r="F101" s="540">
        <f t="shared" si="36"/>
        <v>42</v>
      </c>
      <c r="G101" s="540">
        <v>8</v>
      </c>
      <c r="H101" s="540">
        <v>16</v>
      </c>
      <c r="I101" s="540">
        <f t="shared" si="31"/>
        <v>24</v>
      </c>
      <c r="J101" s="540">
        <v>8</v>
      </c>
      <c r="K101" s="540">
        <v>20</v>
      </c>
      <c r="L101" s="540">
        <f t="shared" si="37"/>
        <v>28</v>
      </c>
      <c r="M101" s="539">
        <f t="shared" ref="M101:M132" si="38">IF(G101=0,0,(G101/D101)*100)</f>
        <v>53.333333333333336</v>
      </c>
      <c r="N101" s="539">
        <f t="shared" ref="N101:N132" si="39">IF(H101=0,0,(H101/E101)*100)</f>
        <v>59.259259259259252</v>
      </c>
      <c r="O101" s="539">
        <f t="shared" ref="O101:O132" si="40">IF(I101=0,0,(I101/F101)*100)</f>
        <v>57.142857142857139</v>
      </c>
      <c r="P101" s="539">
        <f t="shared" ref="P101:P132" si="41">IF(J101=0,0,(J101/D101)*100)</f>
        <v>53.333333333333336</v>
      </c>
      <c r="Q101" s="539">
        <f t="shared" ref="Q101:Q132" si="42">IF(K101=0,0,(K101/E101)*100)</f>
        <v>74.074074074074076</v>
      </c>
      <c r="R101" s="539">
        <f t="shared" ref="R101:R132" si="43">IF(L101=0,0,(L101/F101)*100)</f>
        <v>66.666666666666657</v>
      </c>
      <c r="T101" s="487">
        <v>6</v>
      </c>
    </row>
    <row r="102" spans="1:20" x14ac:dyDescent="0.2">
      <c r="A102" s="499" t="s">
        <v>541</v>
      </c>
      <c r="B102" s="542">
        <v>4.5</v>
      </c>
      <c r="C102" s="541" t="s">
        <v>670</v>
      </c>
      <c r="D102" s="540">
        <v>19</v>
      </c>
      <c r="E102" s="540">
        <v>25</v>
      </c>
      <c r="F102" s="540">
        <f t="shared" si="36"/>
        <v>44</v>
      </c>
      <c r="G102" s="540">
        <v>11</v>
      </c>
      <c r="H102" s="540">
        <v>18</v>
      </c>
      <c r="I102" s="540">
        <f t="shared" si="31"/>
        <v>29</v>
      </c>
      <c r="J102" s="540">
        <v>16</v>
      </c>
      <c r="K102" s="540">
        <v>23</v>
      </c>
      <c r="L102" s="540">
        <f t="shared" si="37"/>
        <v>39</v>
      </c>
      <c r="M102" s="539">
        <f t="shared" si="38"/>
        <v>57.894736842105267</v>
      </c>
      <c r="N102" s="539">
        <f t="shared" si="39"/>
        <v>72</v>
      </c>
      <c r="O102" s="539">
        <f t="shared" si="40"/>
        <v>65.909090909090907</v>
      </c>
      <c r="P102" s="539">
        <f t="shared" si="41"/>
        <v>84.210526315789465</v>
      </c>
      <c r="Q102" s="539">
        <f t="shared" si="42"/>
        <v>92</v>
      </c>
      <c r="R102" s="539">
        <f t="shared" si="43"/>
        <v>88.63636363636364</v>
      </c>
    </row>
    <row r="103" spans="1:20" x14ac:dyDescent="0.2">
      <c r="A103" s="499" t="s">
        <v>590</v>
      </c>
      <c r="B103" s="542">
        <v>4.5</v>
      </c>
      <c r="C103" s="541" t="s">
        <v>670</v>
      </c>
      <c r="D103" s="540">
        <v>23</v>
      </c>
      <c r="E103" s="540">
        <v>24</v>
      </c>
      <c r="F103" s="540">
        <f t="shared" si="36"/>
        <v>47</v>
      </c>
      <c r="G103" s="540">
        <v>15</v>
      </c>
      <c r="H103" s="540">
        <v>21</v>
      </c>
      <c r="I103" s="540">
        <f t="shared" si="31"/>
        <v>36</v>
      </c>
      <c r="J103" s="540">
        <v>23</v>
      </c>
      <c r="K103" s="540">
        <v>25</v>
      </c>
      <c r="L103" s="540">
        <f t="shared" si="37"/>
        <v>48</v>
      </c>
      <c r="M103" s="539">
        <f t="shared" si="38"/>
        <v>65.217391304347828</v>
      </c>
      <c r="N103" s="539">
        <f t="shared" si="39"/>
        <v>87.5</v>
      </c>
      <c r="O103" s="539">
        <f t="shared" si="40"/>
        <v>76.59574468085107</v>
      </c>
      <c r="P103" s="539">
        <f t="shared" si="41"/>
        <v>100</v>
      </c>
      <c r="Q103" s="539">
        <f t="shared" si="42"/>
        <v>104.16666666666667</v>
      </c>
      <c r="R103" s="539">
        <f t="shared" si="43"/>
        <v>102.12765957446808</v>
      </c>
    </row>
    <row r="104" spans="1:20" x14ac:dyDescent="0.2">
      <c r="A104" s="499" t="s">
        <v>548</v>
      </c>
      <c r="B104" s="542">
        <v>5</v>
      </c>
      <c r="C104" s="541" t="s">
        <v>670</v>
      </c>
      <c r="D104" s="540">
        <v>6</v>
      </c>
      <c r="E104" s="540">
        <v>36</v>
      </c>
      <c r="F104" s="540">
        <f t="shared" si="36"/>
        <v>42</v>
      </c>
      <c r="G104" s="540">
        <v>2</v>
      </c>
      <c r="H104" s="540">
        <v>24</v>
      </c>
      <c r="I104" s="540">
        <f t="shared" si="31"/>
        <v>26</v>
      </c>
      <c r="J104" s="540">
        <v>5</v>
      </c>
      <c r="K104" s="540">
        <v>30</v>
      </c>
      <c r="L104" s="540">
        <f t="shared" si="37"/>
        <v>35</v>
      </c>
      <c r="M104" s="539">
        <f t="shared" si="38"/>
        <v>33.333333333333329</v>
      </c>
      <c r="N104" s="539">
        <f t="shared" si="39"/>
        <v>66.666666666666657</v>
      </c>
      <c r="O104" s="539">
        <f t="shared" si="40"/>
        <v>61.904761904761905</v>
      </c>
      <c r="P104" s="539">
        <f t="shared" si="41"/>
        <v>83.333333333333343</v>
      </c>
      <c r="Q104" s="539">
        <f t="shared" si="42"/>
        <v>83.333333333333343</v>
      </c>
      <c r="R104" s="539">
        <f t="shared" si="43"/>
        <v>83.333333333333343</v>
      </c>
      <c r="T104" s="487">
        <f>+T100*T101</f>
        <v>78</v>
      </c>
    </row>
    <row r="105" spans="1:20" x14ac:dyDescent="0.2">
      <c r="A105" s="502" t="s">
        <v>131</v>
      </c>
      <c r="B105" s="545"/>
      <c r="C105" s="544"/>
      <c r="D105" s="519">
        <f>SUM(D106:D110)</f>
        <v>105</v>
      </c>
      <c r="E105" s="519">
        <f>SUM(E106:E110)</f>
        <v>155</v>
      </c>
      <c r="F105" s="519">
        <f>SUM(F106:F110)</f>
        <v>260</v>
      </c>
      <c r="G105" s="519">
        <f>SUM(G106:G110)</f>
        <v>70</v>
      </c>
      <c r="H105" s="519">
        <f>SUM(H106:H110)</f>
        <v>117</v>
      </c>
      <c r="I105" s="519">
        <f t="shared" si="31"/>
        <v>187</v>
      </c>
      <c r="J105" s="519">
        <f>SUM(J106:J110)</f>
        <v>82</v>
      </c>
      <c r="K105" s="519">
        <f>SUM(K106:K110)</f>
        <v>120</v>
      </c>
      <c r="L105" s="519">
        <f>SUM(L106:L110)</f>
        <v>202</v>
      </c>
      <c r="M105" s="543">
        <f t="shared" si="38"/>
        <v>66.666666666666657</v>
      </c>
      <c r="N105" s="543">
        <f t="shared" si="39"/>
        <v>75.483870967741936</v>
      </c>
      <c r="O105" s="543">
        <f t="shared" si="40"/>
        <v>71.92307692307692</v>
      </c>
      <c r="P105" s="543">
        <f t="shared" si="41"/>
        <v>78.095238095238102</v>
      </c>
      <c r="Q105" s="543">
        <f t="shared" si="42"/>
        <v>77.41935483870968</v>
      </c>
      <c r="R105" s="543">
        <f t="shared" si="43"/>
        <v>77.692307692307693</v>
      </c>
      <c r="T105" s="487">
        <v>13</v>
      </c>
    </row>
    <row r="106" spans="1:20" x14ac:dyDescent="0.2">
      <c r="A106" s="499" t="s">
        <v>514</v>
      </c>
      <c r="B106" s="542">
        <v>5</v>
      </c>
      <c r="C106" s="541" t="s">
        <v>670</v>
      </c>
      <c r="D106" s="540">
        <v>25</v>
      </c>
      <c r="E106" s="540">
        <v>13</v>
      </c>
      <c r="F106" s="540">
        <f>SUM(D106:E106)</f>
        <v>38</v>
      </c>
      <c r="G106" s="540">
        <v>14</v>
      </c>
      <c r="H106" s="540">
        <v>3</v>
      </c>
      <c r="I106" s="540">
        <f t="shared" si="31"/>
        <v>17</v>
      </c>
      <c r="J106" s="540">
        <v>17</v>
      </c>
      <c r="K106" s="540">
        <v>3</v>
      </c>
      <c r="L106" s="540">
        <f>SUM(J106:K106)</f>
        <v>20</v>
      </c>
      <c r="M106" s="539">
        <f t="shared" si="38"/>
        <v>56.000000000000007</v>
      </c>
      <c r="N106" s="539">
        <f t="shared" si="39"/>
        <v>23.076923076923077</v>
      </c>
      <c r="O106" s="539">
        <f t="shared" si="40"/>
        <v>44.736842105263158</v>
      </c>
      <c r="P106" s="539">
        <f t="shared" si="41"/>
        <v>68</v>
      </c>
      <c r="Q106" s="539">
        <f t="shared" si="42"/>
        <v>23.076923076923077</v>
      </c>
      <c r="R106" s="539">
        <f t="shared" si="43"/>
        <v>52.631578947368418</v>
      </c>
      <c r="T106" s="487">
        <f>SUM(T104:T105)</f>
        <v>91</v>
      </c>
    </row>
    <row r="107" spans="1:20" x14ac:dyDescent="0.2">
      <c r="A107" s="499" t="s">
        <v>539</v>
      </c>
      <c r="B107" s="542">
        <v>4.5</v>
      </c>
      <c r="C107" s="541" t="s">
        <v>670</v>
      </c>
      <c r="D107" s="540">
        <v>15</v>
      </c>
      <c r="E107" s="540">
        <v>32</v>
      </c>
      <c r="F107" s="540">
        <f>SUM(D107:E107)</f>
        <v>47</v>
      </c>
      <c r="G107" s="540">
        <v>10</v>
      </c>
      <c r="H107" s="540">
        <v>22</v>
      </c>
      <c r="I107" s="540">
        <f t="shared" si="31"/>
        <v>32</v>
      </c>
      <c r="J107" s="540">
        <v>10</v>
      </c>
      <c r="K107" s="540">
        <v>22</v>
      </c>
      <c r="L107" s="540">
        <f>SUM(J107:K107)</f>
        <v>32</v>
      </c>
      <c r="M107" s="539">
        <f t="shared" si="38"/>
        <v>66.666666666666657</v>
      </c>
      <c r="N107" s="539">
        <f t="shared" si="39"/>
        <v>68.75</v>
      </c>
      <c r="O107" s="539">
        <f t="shared" si="40"/>
        <v>68.085106382978722</v>
      </c>
      <c r="P107" s="539">
        <f t="shared" si="41"/>
        <v>66.666666666666657</v>
      </c>
      <c r="Q107" s="539">
        <f t="shared" si="42"/>
        <v>68.75</v>
      </c>
      <c r="R107" s="539">
        <f t="shared" si="43"/>
        <v>68.085106382978722</v>
      </c>
    </row>
    <row r="108" spans="1:20" x14ac:dyDescent="0.2">
      <c r="A108" s="499" t="s">
        <v>541</v>
      </c>
      <c r="B108" s="542">
        <v>5</v>
      </c>
      <c r="C108" s="541" t="s">
        <v>670</v>
      </c>
      <c r="D108" s="540">
        <v>20</v>
      </c>
      <c r="E108" s="540">
        <v>22</v>
      </c>
      <c r="F108" s="540">
        <f>SUM(D108:E108)</f>
        <v>42</v>
      </c>
      <c r="G108" s="540">
        <v>14</v>
      </c>
      <c r="H108" s="540">
        <v>20</v>
      </c>
      <c r="I108" s="540">
        <f t="shared" si="31"/>
        <v>34</v>
      </c>
      <c r="J108" s="540">
        <v>19</v>
      </c>
      <c r="K108" s="540">
        <v>21</v>
      </c>
      <c r="L108" s="540">
        <f>SUM(J108:K108)</f>
        <v>40</v>
      </c>
      <c r="M108" s="539">
        <f t="shared" si="38"/>
        <v>70</v>
      </c>
      <c r="N108" s="539">
        <f t="shared" si="39"/>
        <v>90.909090909090907</v>
      </c>
      <c r="O108" s="539">
        <f t="shared" si="40"/>
        <v>80.952380952380949</v>
      </c>
      <c r="P108" s="539">
        <f t="shared" si="41"/>
        <v>95</v>
      </c>
      <c r="Q108" s="539">
        <f t="shared" si="42"/>
        <v>95.454545454545453</v>
      </c>
      <c r="R108" s="539">
        <f t="shared" si="43"/>
        <v>95.238095238095227</v>
      </c>
    </row>
    <row r="109" spans="1:20" x14ac:dyDescent="0.2">
      <c r="A109" s="499" t="s">
        <v>590</v>
      </c>
      <c r="B109" s="542">
        <v>4.5</v>
      </c>
      <c r="C109" s="541" t="s">
        <v>670</v>
      </c>
      <c r="D109" s="540">
        <v>17</v>
      </c>
      <c r="E109" s="540">
        <v>20</v>
      </c>
      <c r="F109" s="540">
        <f>SUM(D109:E109)</f>
        <v>37</v>
      </c>
      <c r="G109" s="540">
        <v>13</v>
      </c>
      <c r="H109" s="540">
        <v>14</v>
      </c>
      <c r="I109" s="540">
        <f t="shared" si="31"/>
        <v>27</v>
      </c>
      <c r="J109" s="540">
        <v>13</v>
      </c>
      <c r="K109" s="540">
        <v>14</v>
      </c>
      <c r="L109" s="540">
        <f>SUM(J109:K109)</f>
        <v>27</v>
      </c>
      <c r="M109" s="539">
        <f t="shared" si="38"/>
        <v>76.470588235294116</v>
      </c>
      <c r="N109" s="539">
        <f t="shared" si="39"/>
        <v>70</v>
      </c>
      <c r="O109" s="539">
        <f t="shared" si="40"/>
        <v>72.972972972972968</v>
      </c>
      <c r="P109" s="539">
        <f t="shared" si="41"/>
        <v>76.470588235294116</v>
      </c>
      <c r="Q109" s="539">
        <f t="shared" si="42"/>
        <v>70</v>
      </c>
      <c r="R109" s="539">
        <f t="shared" si="43"/>
        <v>72.972972972972968</v>
      </c>
    </row>
    <row r="110" spans="1:20" x14ac:dyDescent="0.2">
      <c r="A110" s="516" t="s">
        <v>349</v>
      </c>
      <c r="B110" s="558"/>
      <c r="C110" s="541"/>
      <c r="D110" s="557">
        <f>+D111+D112</f>
        <v>28</v>
      </c>
      <c r="E110" s="557">
        <f>+E111+E112</f>
        <v>68</v>
      </c>
      <c r="F110" s="557">
        <f>+F111+F112</f>
        <v>96</v>
      </c>
      <c r="G110" s="557">
        <f>+G111+G112</f>
        <v>19</v>
      </c>
      <c r="H110" s="557">
        <f>+H111+H112</f>
        <v>58</v>
      </c>
      <c r="I110" s="557">
        <f t="shared" si="31"/>
        <v>77</v>
      </c>
      <c r="J110" s="557">
        <f>+J111+J112</f>
        <v>23</v>
      </c>
      <c r="K110" s="557">
        <f>+K111+K112</f>
        <v>60</v>
      </c>
      <c r="L110" s="557">
        <f>+L111+L112</f>
        <v>83</v>
      </c>
      <c r="M110" s="556">
        <f t="shared" si="38"/>
        <v>67.857142857142861</v>
      </c>
      <c r="N110" s="556">
        <f t="shared" si="39"/>
        <v>85.294117647058826</v>
      </c>
      <c r="O110" s="556">
        <f t="shared" si="40"/>
        <v>80.208333333333343</v>
      </c>
      <c r="P110" s="556">
        <f t="shared" si="41"/>
        <v>82.142857142857139</v>
      </c>
      <c r="Q110" s="556">
        <f t="shared" si="42"/>
        <v>88.235294117647058</v>
      </c>
      <c r="R110" s="556">
        <f t="shared" si="43"/>
        <v>86.458333333333343</v>
      </c>
    </row>
    <row r="111" spans="1:20" x14ac:dyDescent="0.2">
      <c r="A111" s="513" t="s">
        <v>588</v>
      </c>
      <c r="B111" s="542">
        <v>4.5</v>
      </c>
      <c r="C111" s="541" t="s">
        <v>670</v>
      </c>
      <c r="D111" s="540">
        <v>16</v>
      </c>
      <c r="E111" s="540">
        <v>29</v>
      </c>
      <c r="F111" s="540">
        <f>SUM(D111:E111)</f>
        <v>45</v>
      </c>
      <c r="G111" s="540">
        <v>10</v>
      </c>
      <c r="H111" s="540">
        <v>25</v>
      </c>
      <c r="I111" s="540">
        <f t="shared" si="31"/>
        <v>35</v>
      </c>
      <c r="J111" s="540">
        <v>12</v>
      </c>
      <c r="K111" s="540">
        <v>27</v>
      </c>
      <c r="L111" s="540">
        <f>SUM(J111:K111)</f>
        <v>39</v>
      </c>
      <c r="M111" s="539">
        <f t="shared" si="38"/>
        <v>62.5</v>
      </c>
      <c r="N111" s="539">
        <f t="shared" si="39"/>
        <v>86.206896551724128</v>
      </c>
      <c r="O111" s="539">
        <f t="shared" si="40"/>
        <v>77.777777777777786</v>
      </c>
      <c r="P111" s="539">
        <f t="shared" si="41"/>
        <v>75</v>
      </c>
      <c r="Q111" s="539">
        <f t="shared" si="42"/>
        <v>93.103448275862064</v>
      </c>
      <c r="R111" s="539">
        <f t="shared" si="43"/>
        <v>86.666666666666671</v>
      </c>
    </row>
    <row r="112" spans="1:20" x14ac:dyDescent="0.2">
      <c r="A112" s="513" t="s">
        <v>548</v>
      </c>
      <c r="B112" s="542">
        <v>5</v>
      </c>
      <c r="C112" s="541" t="s">
        <v>670</v>
      </c>
      <c r="D112" s="540">
        <v>12</v>
      </c>
      <c r="E112" s="540">
        <v>39</v>
      </c>
      <c r="F112" s="540">
        <f>SUM(D112:E112)</f>
        <v>51</v>
      </c>
      <c r="G112" s="540">
        <v>9</v>
      </c>
      <c r="H112" s="540">
        <v>33</v>
      </c>
      <c r="I112" s="540">
        <f t="shared" si="31"/>
        <v>42</v>
      </c>
      <c r="J112" s="540">
        <v>11</v>
      </c>
      <c r="K112" s="540">
        <v>33</v>
      </c>
      <c r="L112" s="540">
        <f>SUM(J112:K112)</f>
        <v>44</v>
      </c>
      <c r="M112" s="539">
        <f t="shared" si="38"/>
        <v>75</v>
      </c>
      <c r="N112" s="539">
        <f t="shared" si="39"/>
        <v>84.615384615384613</v>
      </c>
      <c r="O112" s="539">
        <f t="shared" si="40"/>
        <v>82.35294117647058</v>
      </c>
      <c r="P112" s="539">
        <f t="shared" si="41"/>
        <v>91.666666666666657</v>
      </c>
      <c r="Q112" s="539">
        <f t="shared" si="42"/>
        <v>84.615384615384613</v>
      </c>
      <c r="R112" s="539">
        <f t="shared" si="43"/>
        <v>86.274509803921575</v>
      </c>
    </row>
    <row r="113" spans="1:19" x14ac:dyDescent="0.2">
      <c r="A113" s="502" t="s">
        <v>130</v>
      </c>
      <c r="B113" s="545"/>
      <c r="C113" s="544"/>
      <c r="D113" s="519">
        <f>SUM(D114:D117)</f>
        <v>42</v>
      </c>
      <c r="E113" s="519">
        <f>SUM(E114:E117)</f>
        <v>80</v>
      </c>
      <c r="F113" s="519">
        <f>SUM(F114:F117)</f>
        <v>122</v>
      </c>
      <c r="G113" s="519">
        <f>SUM(G114:G117)</f>
        <v>20</v>
      </c>
      <c r="H113" s="519">
        <f>SUM(H114:H117)</f>
        <v>43</v>
      </c>
      <c r="I113" s="519">
        <f t="shared" si="31"/>
        <v>63</v>
      </c>
      <c r="J113" s="519">
        <f>SUM(J114:J117)</f>
        <v>31</v>
      </c>
      <c r="K113" s="519">
        <f>SUM(K114:K117)</f>
        <v>50</v>
      </c>
      <c r="L113" s="519">
        <f>SUM(L114:L117)</f>
        <v>81</v>
      </c>
      <c r="M113" s="543">
        <f t="shared" si="38"/>
        <v>47.619047619047613</v>
      </c>
      <c r="N113" s="543">
        <f t="shared" si="39"/>
        <v>53.75</v>
      </c>
      <c r="O113" s="543">
        <f t="shared" si="40"/>
        <v>51.639344262295083</v>
      </c>
      <c r="P113" s="543">
        <f t="shared" si="41"/>
        <v>73.80952380952381</v>
      </c>
      <c r="Q113" s="543">
        <f t="shared" si="42"/>
        <v>62.5</v>
      </c>
      <c r="R113" s="543">
        <f t="shared" si="43"/>
        <v>66.393442622950815</v>
      </c>
    </row>
    <row r="114" spans="1:19" x14ac:dyDescent="0.2">
      <c r="A114" s="499" t="s">
        <v>510</v>
      </c>
      <c r="B114" s="542">
        <v>5</v>
      </c>
      <c r="C114" s="541" t="s">
        <v>670</v>
      </c>
      <c r="D114" s="540">
        <v>14</v>
      </c>
      <c r="E114" s="540">
        <v>14</v>
      </c>
      <c r="F114" s="540">
        <f>SUM(D114:E114)</f>
        <v>28</v>
      </c>
      <c r="G114" s="540">
        <v>3</v>
      </c>
      <c r="H114" s="540">
        <v>9</v>
      </c>
      <c r="I114" s="540">
        <f t="shared" si="31"/>
        <v>12</v>
      </c>
      <c r="J114" s="540">
        <v>6</v>
      </c>
      <c r="K114" s="540">
        <v>9</v>
      </c>
      <c r="L114" s="540">
        <f>SUM(J114:K114)</f>
        <v>15</v>
      </c>
      <c r="M114" s="539">
        <f t="shared" si="38"/>
        <v>21.428571428571427</v>
      </c>
      <c r="N114" s="539">
        <f t="shared" si="39"/>
        <v>64.285714285714292</v>
      </c>
      <c r="O114" s="539">
        <f t="shared" si="40"/>
        <v>42.857142857142854</v>
      </c>
      <c r="P114" s="539">
        <f t="shared" si="41"/>
        <v>42.857142857142854</v>
      </c>
      <c r="Q114" s="539">
        <f t="shared" si="42"/>
        <v>64.285714285714292</v>
      </c>
      <c r="R114" s="539">
        <f t="shared" si="43"/>
        <v>53.571428571428569</v>
      </c>
    </row>
    <row r="115" spans="1:19" x14ac:dyDescent="0.2">
      <c r="A115" s="499" t="s">
        <v>535</v>
      </c>
      <c r="B115" s="542">
        <v>4.5</v>
      </c>
      <c r="C115" s="541" t="s">
        <v>670</v>
      </c>
      <c r="D115" s="540">
        <v>7</v>
      </c>
      <c r="E115" s="540">
        <v>17</v>
      </c>
      <c r="F115" s="540">
        <f>SUM(D115:E115)</f>
        <v>24</v>
      </c>
      <c r="G115" s="540">
        <v>7</v>
      </c>
      <c r="H115" s="540">
        <v>10</v>
      </c>
      <c r="I115" s="540">
        <f t="shared" ref="I115:I146" si="44">+H115+G115</f>
        <v>17</v>
      </c>
      <c r="J115" s="540">
        <v>7</v>
      </c>
      <c r="K115" s="540">
        <v>10</v>
      </c>
      <c r="L115" s="540">
        <f>SUM(J115:K115)</f>
        <v>17</v>
      </c>
      <c r="M115" s="539">
        <f t="shared" si="38"/>
        <v>100</v>
      </c>
      <c r="N115" s="539">
        <f t="shared" si="39"/>
        <v>58.82352941176471</v>
      </c>
      <c r="O115" s="539">
        <f t="shared" si="40"/>
        <v>70.833333333333343</v>
      </c>
      <c r="P115" s="539">
        <f t="shared" si="41"/>
        <v>100</v>
      </c>
      <c r="Q115" s="539">
        <f t="shared" si="42"/>
        <v>58.82352941176471</v>
      </c>
      <c r="R115" s="539">
        <f t="shared" si="43"/>
        <v>70.833333333333343</v>
      </c>
    </row>
    <row r="116" spans="1:19" ht="24" x14ac:dyDescent="0.2">
      <c r="A116" s="506" t="s">
        <v>549</v>
      </c>
      <c r="B116" s="542">
        <v>5</v>
      </c>
      <c r="C116" s="541" t="s">
        <v>670</v>
      </c>
      <c r="D116" s="540">
        <v>13</v>
      </c>
      <c r="E116" s="540">
        <v>25</v>
      </c>
      <c r="F116" s="540">
        <f>SUM(D116:E116)</f>
        <v>38</v>
      </c>
      <c r="G116" s="540">
        <v>6</v>
      </c>
      <c r="H116" s="540">
        <v>10</v>
      </c>
      <c r="I116" s="540">
        <f t="shared" si="44"/>
        <v>16</v>
      </c>
      <c r="J116" s="540">
        <v>11</v>
      </c>
      <c r="K116" s="540">
        <v>10</v>
      </c>
      <c r="L116" s="540">
        <f>SUM(J116:K116)</f>
        <v>21</v>
      </c>
      <c r="M116" s="539">
        <f t="shared" si="38"/>
        <v>46.153846153846153</v>
      </c>
      <c r="N116" s="539">
        <f t="shared" si="39"/>
        <v>40</v>
      </c>
      <c r="O116" s="539">
        <f t="shared" si="40"/>
        <v>42.105263157894733</v>
      </c>
      <c r="P116" s="539">
        <f t="shared" si="41"/>
        <v>84.615384615384613</v>
      </c>
      <c r="Q116" s="539">
        <f t="shared" si="42"/>
        <v>40</v>
      </c>
      <c r="R116" s="539">
        <f t="shared" si="43"/>
        <v>55.26315789473685</v>
      </c>
    </row>
    <row r="117" spans="1:19" s="488" customFormat="1" x14ac:dyDescent="0.2">
      <c r="A117" s="499" t="s">
        <v>553</v>
      </c>
      <c r="B117" s="542">
        <v>5</v>
      </c>
      <c r="C117" s="541" t="s">
        <v>670</v>
      </c>
      <c r="D117" s="540">
        <v>8</v>
      </c>
      <c r="E117" s="540">
        <v>24</v>
      </c>
      <c r="F117" s="540">
        <f>SUM(D117:E117)</f>
        <v>32</v>
      </c>
      <c r="G117" s="540">
        <v>4</v>
      </c>
      <c r="H117" s="540">
        <v>14</v>
      </c>
      <c r="I117" s="540">
        <f t="shared" si="44"/>
        <v>18</v>
      </c>
      <c r="J117" s="540">
        <v>7</v>
      </c>
      <c r="K117" s="540">
        <v>21</v>
      </c>
      <c r="L117" s="540">
        <f>SUM(J117:K117)</f>
        <v>28</v>
      </c>
      <c r="M117" s="539">
        <f t="shared" si="38"/>
        <v>50</v>
      </c>
      <c r="N117" s="539">
        <f t="shared" si="39"/>
        <v>58.333333333333336</v>
      </c>
      <c r="O117" s="539">
        <f t="shared" si="40"/>
        <v>56.25</v>
      </c>
      <c r="P117" s="539">
        <f t="shared" si="41"/>
        <v>87.5</v>
      </c>
      <c r="Q117" s="539">
        <f t="shared" si="42"/>
        <v>87.5</v>
      </c>
      <c r="R117" s="539">
        <f t="shared" si="43"/>
        <v>87.5</v>
      </c>
    </row>
    <row r="118" spans="1:19" x14ac:dyDescent="0.2">
      <c r="A118" s="502" t="s">
        <v>129</v>
      </c>
      <c r="B118" s="545"/>
      <c r="C118" s="544"/>
      <c r="D118" s="519">
        <f>SUM(D119:D126)</f>
        <v>282</v>
      </c>
      <c r="E118" s="519">
        <f>SUM(E119:E126)</f>
        <v>353</v>
      </c>
      <c r="F118" s="519">
        <f>SUM(F119:F126)</f>
        <v>635</v>
      </c>
      <c r="G118" s="519">
        <f>SUM(G119:G126)</f>
        <v>116</v>
      </c>
      <c r="H118" s="519">
        <f>SUM(H119:H126)</f>
        <v>223</v>
      </c>
      <c r="I118" s="519">
        <f t="shared" si="44"/>
        <v>339</v>
      </c>
      <c r="J118" s="519">
        <f>SUM(J119:J126)</f>
        <v>164</v>
      </c>
      <c r="K118" s="519">
        <f>SUM(K119:K126)</f>
        <v>282</v>
      </c>
      <c r="L118" s="519">
        <f>SUM(L119:L126)</f>
        <v>446</v>
      </c>
      <c r="M118" s="543">
        <f t="shared" si="38"/>
        <v>41.134751773049643</v>
      </c>
      <c r="N118" s="543">
        <f t="shared" si="39"/>
        <v>63.172804532577906</v>
      </c>
      <c r="O118" s="543">
        <f t="shared" si="40"/>
        <v>53.385826771653541</v>
      </c>
      <c r="P118" s="543">
        <f t="shared" si="41"/>
        <v>58.156028368794324</v>
      </c>
      <c r="Q118" s="543">
        <f t="shared" si="42"/>
        <v>79.886685552407926</v>
      </c>
      <c r="R118" s="543">
        <f t="shared" si="43"/>
        <v>70.236220472440948</v>
      </c>
    </row>
    <row r="119" spans="1:19" x14ac:dyDescent="0.2">
      <c r="A119" s="499" t="s">
        <v>564</v>
      </c>
      <c r="B119" s="542">
        <v>5</v>
      </c>
      <c r="C119" s="541" t="s">
        <v>670</v>
      </c>
      <c r="D119" s="540">
        <v>74</v>
      </c>
      <c r="E119" s="540">
        <v>23</v>
      </c>
      <c r="F119" s="540">
        <f t="shared" ref="F119:F126" si="45">SUM(D119:E119)</f>
        <v>97</v>
      </c>
      <c r="G119" s="540">
        <v>32</v>
      </c>
      <c r="H119" s="540">
        <v>9</v>
      </c>
      <c r="I119" s="540">
        <f t="shared" si="44"/>
        <v>41</v>
      </c>
      <c r="J119" s="540">
        <v>39</v>
      </c>
      <c r="K119" s="540">
        <v>11</v>
      </c>
      <c r="L119" s="540">
        <f t="shared" ref="L119:L126" si="46">SUM(J119:K119)</f>
        <v>50</v>
      </c>
      <c r="M119" s="539">
        <f t="shared" si="38"/>
        <v>43.243243243243242</v>
      </c>
      <c r="N119" s="539">
        <f t="shared" si="39"/>
        <v>39.130434782608695</v>
      </c>
      <c r="O119" s="539">
        <f t="shared" si="40"/>
        <v>42.268041237113401</v>
      </c>
      <c r="P119" s="539">
        <f t="shared" si="41"/>
        <v>52.702702702702695</v>
      </c>
      <c r="Q119" s="539">
        <f t="shared" si="42"/>
        <v>47.826086956521742</v>
      </c>
      <c r="R119" s="539">
        <f t="shared" si="43"/>
        <v>51.546391752577314</v>
      </c>
    </row>
    <row r="120" spans="1:19" x14ac:dyDescent="0.2">
      <c r="A120" s="499" t="s">
        <v>588</v>
      </c>
      <c r="B120" s="542">
        <v>5</v>
      </c>
      <c r="C120" s="541" t="s">
        <v>670</v>
      </c>
      <c r="D120" s="540">
        <v>14</v>
      </c>
      <c r="E120" s="540">
        <v>29</v>
      </c>
      <c r="F120" s="540">
        <f t="shared" si="45"/>
        <v>43</v>
      </c>
      <c r="G120" s="540">
        <v>6</v>
      </c>
      <c r="H120" s="540">
        <v>31</v>
      </c>
      <c r="I120" s="540">
        <f t="shared" si="44"/>
        <v>37</v>
      </c>
      <c r="J120" s="540">
        <v>8</v>
      </c>
      <c r="K120" s="540">
        <v>35</v>
      </c>
      <c r="L120" s="540">
        <f t="shared" si="46"/>
        <v>43</v>
      </c>
      <c r="M120" s="539">
        <f t="shared" si="38"/>
        <v>42.857142857142854</v>
      </c>
      <c r="N120" s="539">
        <f t="shared" si="39"/>
        <v>106.89655172413792</v>
      </c>
      <c r="O120" s="539">
        <f t="shared" si="40"/>
        <v>86.04651162790698</v>
      </c>
      <c r="P120" s="539">
        <f t="shared" si="41"/>
        <v>57.142857142857139</v>
      </c>
      <c r="Q120" s="539">
        <f t="shared" si="42"/>
        <v>120.68965517241379</v>
      </c>
      <c r="R120" s="539">
        <f t="shared" si="43"/>
        <v>100</v>
      </c>
    </row>
    <row r="121" spans="1:19" ht="24" x14ac:dyDescent="0.2">
      <c r="A121" s="506" t="s">
        <v>536</v>
      </c>
      <c r="B121" s="551">
        <v>4</v>
      </c>
      <c r="C121" s="541" t="s">
        <v>671</v>
      </c>
      <c r="D121" s="550">
        <v>24</v>
      </c>
      <c r="E121" s="550">
        <v>22</v>
      </c>
      <c r="F121" s="550">
        <f t="shared" si="45"/>
        <v>46</v>
      </c>
      <c r="G121" s="550">
        <v>10</v>
      </c>
      <c r="H121" s="550">
        <v>11</v>
      </c>
      <c r="I121" s="550">
        <f t="shared" si="44"/>
        <v>21</v>
      </c>
      <c r="J121" s="550">
        <v>14</v>
      </c>
      <c r="K121" s="550">
        <v>14</v>
      </c>
      <c r="L121" s="550">
        <f t="shared" si="46"/>
        <v>28</v>
      </c>
      <c r="M121" s="549">
        <f t="shared" si="38"/>
        <v>41.666666666666671</v>
      </c>
      <c r="N121" s="549">
        <f t="shared" si="39"/>
        <v>50</v>
      </c>
      <c r="O121" s="549">
        <f t="shared" si="40"/>
        <v>45.652173913043477</v>
      </c>
      <c r="P121" s="549">
        <f t="shared" si="41"/>
        <v>58.333333333333336</v>
      </c>
      <c r="Q121" s="549">
        <f t="shared" si="42"/>
        <v>63.636363636363633</v>
      </c>
      <c r="R121" s="549">
        <f t="shared" si="43"/>
        <v>60.869565217391312</v>
      </c>
    </row>
    <row r="122" spans="1:19" x14ac:dyDescent="0.2">
      <c r="A122" s="499" t="s">
        <v>539</v>
      </c>
      <c r="B122" s="542">
        <v>4</v>
      </c>
      <c r="C122" s="541" t="s">
        <v>671</v>
      </c>
      <c r="D122" s="540">
        <v>27</v>
      </c>
      <c r="E122" s="540">
        <v>66</v>
      </c>
      <c r="F122" s="540">
        <f t="shared" si="45"/>
        <v>93</v>
      </c>
      <c r="G122" s="540">
        <v>16</v>
      </c>
      <c r="H122" s="540">
        <v>44</v>
      </c>
      <c r="I122" s="540">
        <f t="shared" si="44"/>
        <v>60</v>
      </c>
      <c r="J122" s="540">
        <v>23</v>
      </c>
      <c r="K122" s="540">
        <v>61</v>
      </c>
      <c r="L122" s="540">
        <f t="shared" si="46"/>
        <v>84</v>
      </c>
      <c r="M122" s="539">
        <f t="shared" si="38"/>
        <v>59.259259259259252</v>
      </c>
      <c r="N122" s="539">
        <f t="shared" si="39"/>
        <v>66.666666666666657</v>
      </c>
      <c r="O122" s="539">
        <f t="shared" si="40"/>
        <v>64.516129032258064</v>
      </c>
      <c r="P122" s="539">
        <f t="shared" si="41"/>
        <v>85.18518518518519</v>
      </c>
      <c r="Q122" s="539">
        <f t="shared" si="42"/>
        <v>92.424242424242422</v>
      </c>
      <c r="R122" s="539">
        <f t="shared" si="43"/>
        <v>90.322580645161281</v>
      </c>
    </row>
    <row r="123" spans="1:19" x14ac:dyDescent="0.2">
      <c r="A123" s="499" t="s">
        <v>541</v>
      </c>
      <c r="B123" s="542">
        <v>5</v>
      </c>
      <c r="C123" s="541" t="s">
        <v>670</v>
      </c>
      <c r="D123" s="540">
        <v>49</v>
      </c>
      <c r="E123" s="540">
        <v>53</v>
      </c>
      <c r="F123" s="540">
        <f t="shared" si="45"/>
        <v>102</v>
      </c>
      <c r="G123" s="540">
        <v>22</v>
      </c>
      <c r="H123" s="540">
        <v>32</v>
      </c>
      <c r="I123" s="540">
        <f t="shared" si="44"/>
        <v>54</v>
      </c>
      <c r="J123" s="540">
        <v>33</v>
      </c>
      <c r="K123" s="540">
        <v>38</v>
      </c>
      <c r="L123" s="540">
        <f t="shared" si="46"/>
        <v>71</v>
      </c>
      <c r="M123" s="539">
        <f t="shared" si="38"/>
        <v>44.897959183673471</v>
      </c>
      <c r="N123" s="539">
        <f t="shared" si="39"/>
        <v>60.377358490566039</v>
      </c>
      <c r="O123" s="539">
        <f t="shared" si="40"/>
        <v>52.941176470588239</v>
      </c>
      <c r="P123" s="539">
        <f t="shared" si="41"/>
        <v>67.346938775510196</v>
      </c>
      <c r="Q123" s="539">
        <f t="shared" si="42"/>
        <v>71.698113207547166</v>
      </c>
      <c r="R123" s="539">
        <f t="shared" si="43"/>
        <v>69.607843137254903</v>
      </c>
    </row>
    <row r="124" spans="1:19" x14ac:dyDescent="0.2">
      <c r="A124" s="499" t="s">
        <v>543</v>
      </c>
      <c r="B124" s="542">
        <v>5</v>
      </c>
      <c r="C124" s="541" t="s">
        <v>670</v>
      </c>
      <c r="D124" s="540">
        <v>26</v>
      </c>
      <c r="E124" s="540">
        <v>27</v>
      </c>
      <c r="F124" s="540">
        <f t="shared" si="45"/>
        <v>53</v>
      </c>
      <c r="G124" s="540">
        <v>5</v>
      </c>
      <c r="H124" s="540">
        <v>16</v>
      </c>
      <c r="I124" s="540">
        <f t="shared" si="44"/>
        <v>21</v>
      </c>
      <c r="J124" s="540">
        <v>8</v>
      </c>
      <c r="K124" s="540">
        <v>19</v>
      </c>
      <c r="L124" s="540">
        <f t="shared" si="46"/>
        <v>27</v>
      </c>
      <c r="M124" s="539">
        <f t="shared" si="38"/>
        <v>19.230769230769234</v>
      </c>
      <c r="N124" s="539">
        <f t="shared" si="39"/>
        <v>59.259259259259252</v>
      </c>
      <c r="O124" s="539">
        <f t="shared" si="40"/>
        <v>39.622641509433961</v>
      </c>
      <c r="P124" s="539">
        <f t="shared" si="41"/>
        <v>30.76923076923077</v>
      </c>
      <c r="Q124" s="539">
        <f t="shared" si="42"/>
        <v>70.370370370370367</v>
      </c>
      <c r="R124" s="539">
        <f t="shared" si="43"/>
        <v>50.943396226415096</v>
      </c>
    </row>
    <row r="125" spans="1:19" x14ac:dyDescent="0.2">
      <c r="A125" s="499" t="s">
        <v>590</v>
      </c>
      <c r="B125" s="542">
        <v>4</v>
      </c>
      <c r="C125" s="541" t="s">
        <v>671</v>
      </c>
      <c r="D125" s="540">
        <v>48</v>
      </c>
      <c r="E125" s="540">
        <v>50</v>
      </c>
      <c r="F125" s="540">
        <f t="shared" si="45"/>
        <v>98</v>
      </c>
      <c r="G125" s="540">
        <v>12</v>
      </c>
      <c r="H125" s="540">
        <v>18</v>
      </c>
      <c r="I125" s="540">
        <f t="shared" si="44"/>
        <v>30</v>
      </c>
      <c r="J125" s="540">
        <v>24</v>
      </c>
      <c r="K125" s="540">
        <v>34</v>
      </c>
      <c r="L125" s="540">
        <f t="shared" si="46"/>
        <v>58</v>
      </c>
      <c r="M125" s="539">
        <f t="shared" si="38"/>
        <v>25</v>
      </c>
      <c r="N125" s="539">
        <f t="shared" si="39"/>
        <v>36</v>
      </c>
      <c r="O125" s="539">
        <f t="shared" si="40"/>
        <v>30.612244897959183</v>
      </c>
      <c r="P125" s="539">
        <f t="shared" si="41"/>
        <v>50</v>
      </c>
      <c r="Q125" s="539">
        <f t="shared" si="42"/>
        <v>68</v>
      </c>
      <c r="R125" s="539">
        <f t="shared" si="43"/>
        <v>59.183673469387756</v>
      </c>
    </row>
    <row r="126" spans="1:19" x14ac:dyDescent="0.2">
      <c r="A126" s="499" t="s">
        <v>553</v>
      </c>
      <c r="B126" s="542">
        <v>5</v>
      </c>
      <c r="C126" s="541" t="s">
        <v>670</v>
      </c>
      <c r="D126" s="540">
        <v>20</v>
      </c>
      <c r="E126" s="540">
        <v>83</v>
      </c>
      <c r="F126" s="540">
        <f t="shared" si="45"/>
        <v>103</v>
      </c>
      <c r="G126" s="540">
        <v>13</v>
      </c>
      <c r="H126" s="540">
        <v>62</v>
      </c>
      <c r="I126" s="540">
        <f t="shared" si="44"/>
        <v>75</v>
      </c>
      <c r="J126" s="540">
        <v>15</v>
      </c>
      <c r="K126" s="540">
        <v>70</v>
      </c>
      <c r="L126" s="540">
        <f t="shared" si="46"/>
        <v>85</v>
      </c>
      <c r="M126" s="539">
        <f t="shared" si="38"/>
        <v>65</v>
      </c>
      <c r="N126" s="539">
        <f t="shared" si="39"/>
        <v>74.698795180722882</v>
      </c>
      <c r="O126" s="539">
        <f t="shared" si="40"/>
        <v>72.815533980582529</v>
      </c>
      <c r="P126" s="539">
        <f t="shared" si="41"/>
        <v>75</v>
      </c>
      <c r="Q126" s="539">
        <f t="shared" si="42"/>
        <v>84.337349397590373</v>
      </c>
      <c r="R126" s="539">
        <f t="shared" si="43"/>
        <v>82.524271844660191</v>
      </c>
    </row>
    <row r="127" spans="1:19" s="488" customFormat="1" x14ac:dyDescent="0.2">
      <c r="A127" s="502" t="s">
        <v>127</v>
      </c>
      <c r="B127" s="545"/>
      <c r="C127" s="544"/>
      <c r="D127" s="519">
        <f>SUM(D128:D133)</f>
        <v>129</v>
      </c>
      <c r="E127" s="519">
        <f>SUM(E128:E133)</f>
        <v>145</v>
      </c>
      <c r="F127" s="519">
        <f>SUM(F128:F133)</f>
        <v>274</v>
      </c>
      <c r="G127" s="519">
        <f>SUM(G128:G133)</f>
        <v>60</v>
      </c>
      <c r="H127" s="519">
        <f>SUM(H128:H133)</f>
        <v>72</v>
      </c>
      <c r="I127" s="519">
        <f t="shared" si="44"/>
        <v>132</v>
      </c>
      <c r="J127" s="519">
        <f>SUM(J128:J133)</f>
        <v>84</v>
      </c>
      <c r="K127" s="519">
        <f>SUM(K128:K133)</f>
        <v>89</v>
      </c>
      <c r="L127" s="519">
        <f>SUM(L128:L133)</f>
        <v>173</v>
      </c>
      <c r="M127" s="543">
        <f t="shared" si="38"/>
        <v>46.511627906976742</v>
      </c>
      <c r="N127" s="543">
        <f t="shared" si="39"/>
        <v>49.655172413793103</v>
      </c>
      <c r="O127" s="543">
        <f t="shared" si="40"/>
        <v>48.175182481751825</v>
      </c>
      <c r="P127" s="543">
        <f t="shared" si="41"/>
        <v>65.116279069767444</v>
      </c>
      <c r="Q127" s="543">
        <f t="shared" si="42"/>
        <v>61.379310344827587</v>
      </c>
      <c r="R127" s="543">
        <f t="shared" si="43"/>
        <v>63.138686131386855</v>
      </c>
      <c r="S127" s="488" t="s">
        <v>5</v>
      </c>
    </row>
    <row r="128" spans="1:19" x14ac:dyDescent="0.2">
      <c r="A128" s="499" t="s">
        <v>564</v>
      </c>
      <c r="B128" s="542">
        <v>4</v>
      </c>
      <c r="C128" s="541" t="s">
        <v>671</v>
      </c>
      <c r="D128" s="540">
        <v>56</v>
      </c>
      <c r="E128" s="540">
        <v>19</v>
      </c>
      <c r="F128" s="540">
        <f t="shared" ref="F128:F133" si="47">SUM(D128:E128)</f>
        <v>75</v>
      </c>
      <c r="G128" s="540">
        <v>27</v>
      </c>
      <c r="H128" s="540">
        <v>8</v>
      </c>
      <c r="I128" s="540">
        <f t="shared" si="44"/>
        <v>35</v>
      </c>
      <c r="J128" s="540">
        <v>34</v>
      </c>
      <c r="K128" s="540">
        <v>13</v>
      </c>
      <c r="L128" s="540">
        <f t="shared" ref="L128:L133" si="48">SUM(J128:K128)</f>
        <v>47</v>
      </c>
      <c r="M128" s="539">
        <f t="shared" si="38"/>
        <v>48.214285714285715</v>
      </c>
      <c r="N128" s="539">
        <f t="shared" si="39"/>
        <v>42.105263157894733</v>
      </c>
      <c r="O128" s="539">
        <f t="shared" si="40"/>
        <v>46.666666666666664</v>
      </c>
      <c r="P128" s="539">
        <f t="shared" si="41"/>
        <v>60.714285714285708</v>
      </c>
      <c r="Q128" s="539">
        <f t="shared" si="42"/>
        <v>68.421052631578945</v>
      </c>
      <c r="R128" s="539">
        <f t="shared" si="43"/>
        <v>62.666666666666671</v>
      </c>
    </row>
    <row r="129" spans="1:18" x14ac:dyDescent="0.2">
      <c r="A129" s="499" t="s">
        <v>539</v>
      </c>
      <c r="B129" s="542">
        <v>4</v>
      </c>
      <c r="C129" s="541" t="s">
        <v>671</v>
      </c>
      <c r="D129" s="540">
        <v>15</v>
      </c>
      <c r="E129" s="540">
        <v>26</v>
      </c>
      <c r="F129" s="540">
        <f t="shared" si="47"/>
        <v>41</v>
      </c>
      <c r="G129" s="540"/>
      <c r="H129" s="540"/>
      <c r="I129" s="540">
        <f t="shared" si="44"/>
        <v>0</v>
      </c>
      <c r="J129" s="540">
        <v>1</v>
      </c>
      <c r="K129" s="540">
        <v>2</v>
      </c>
      <c r="L129" s="540">
        <f t="shared" si="48"/>
        <v>3</v>
      </c>
      <c r="M129" s="539">
        <f t="shared" si="38"/>
        <v>0</v>
      </c>
      <c r="N129" s="539">
        <f t="shared" si="39"/>
        <v>0</v>
      </c>
      <c r="O129" s="539">
        <f t="shared" si="40"/>
        <v>0</v>
      </c>
      <c r="P129" s="539">
        <f t="shared" si="41"/>
        <v>6.666666666666667</v>
      </c>
      <c r="Q129" s="539">
        <f t="shared" si="42"/>
        <v>7.6923076923076925</v>
      </c>
      <c r="R129" s="539">
        <f t="shared" si="43"/>
        <v>7.3170731707317067</v>
      </c>
    </row>
    <row r="130" spans="1:18" x14ac:dyDescent="0.2">
      <c r="A130" s="499" t="s">
        <v>541</v>
      </c>
      <c r="B130" s="542">
        <v>4</v>
      </c>
      <c r="C130" s="541" t="s">
        <v>671</v>
      </c>
      <c r="D130" s="540">
        <v>16</v>
      </c>
      <c r="E130" s="540">
        <v>27</v>
      </c>
      <c r="F130" s="540">
        <f t="shared" si="47"/>
        <v>43</v>
      </c>
      <c r="G130" s="540">
        <v>9</v>
      </c>
      <c r="H130" s="540">
        <v>15</v>
      </c>
      <c r="I130" s="540">
        <f t="shared" si="44"/>
        <v>24</v>
      </c>
      <c r="J130" s="540">
        <v>14</v>
      </c>
      <c r="K130" s="540">
        <v>17</v>
      </c>
      <c r="L130" s="540">
        <f t="shared" si="48"/>
        <v>31</v>
      </c>
      <c r="M130" s="539">
        <f t="shared" si="38"/>
        <v>56.25</v>
      </c>
      <c r="N130" s="539">
        <f t="shared" si="39"/>
        <v>55.555555555555557</v>
      </c>
      <c r="O130" s="539">
        <f t="shared" si="40"/>
        <v>55.813953488372093</v>
      </c>
      <c r="P130" s="539">
        <f t="shared" si="41"/>
        <v>87.5</v>
      </c>
      <c r="Q130" s="539">
        <f t="shared" si="42"/>
        <v>62.962962962962962</v>
      </c>
      <c r="R130" s="539">
        <f t="shared" si="43"/>
        <v>72.093023255813947</v>
      </c>
    </row>
    <row r="131" spans="1:18" x14ac:dyDescent="0.2">
      <c r="A131" s="499" t="s">
        <v>508</v>
      </c>
      <c r="B131" s="542">
        <v>5</v>
      </c>
      <c r="C131" s="541" t="s">
        <v>670</v>
      </c>
      <c r="D131" s="540">
        <v>17</v>
      </c>
      <c r="E131" s="540">
        <v>20</v>
      </c>
      <c r="F131" s="540">
        <f t="shared" si="47"/>
        <v>37</v>
      </c>
      <c r="G131" s="540">
        <v>8</v>
      </c>
      <c r="H131" s="540">
        <v>8</v>
      </c>
      <c r="I131" s="540">
        <f t="shared" si="44"/>
        <v>16</v>
      </c>
      <c r="J131" s="540">
        <v>13</v>
      </c>
      <c r="K131" s="540">
        <v>10</v>
      </c>
      <c r="L131" s="540">
        <f t="shared" si="48"/>
        <v>23</v>
      </c>
      <c r="M131" s="539">
        <f t="shared" si="38"/>
        <v>47.058823529411761</v>
      </c>
      <c r="N131" s="539">
        <f t="shared" si="39"/>
        <v>40</v>
      </c>
      <c r="O131" s="539">
        <f t="shared" si="40"/>
        <v>43.243243243243242</v>
      </c>
      <c r="P131" s="539">
        <f t="shared" si="41"/>
        <v>76.470588235294116</v>
      </c>
      <c r="Q131" s="539">
        <f t="shared" si="42"/>
        <v>50</v>
      </c>
      <c r="R131" s="539">
        <f t="shared" si="43"/>
        <v>62.162162162162161</v>
      </c>
    </row>
    <row r="132" spans="1:18" x14ac:dyDescent="0.2">
      <c r="A132" s="499" t="s">
        <v>594</v>
      </c>
      <c r="B132" s="542">
        <v>4</v>
      </c>
      <c r="C132" s="541" t="s">
        <v>671</v>
      </c>
      <c r="D132" s="540">
        <v>5</v>
      </c>
      <c r="E132" s="540">
        <v>32</v>
      </c>
      <c r="F132" s="540">
        <f t="shared" si="47"/>
        <v>37</v>
      </c>
      <c r="G132" s="540">
        <v>5</v>
      </c>
      <c r="H132" s="540">
        <v>27</v>
      </c>
      <c r="I132" s="540">
        <f t="shared" si="44"/>
        <v>32</v>
      </c>
      <c r="J132" s="540">
        <v>7</v>
      </c>
      <c r="K132" s="540">
        <v>32</v>
      </c>
      <c r="L132" s="540">
        <f t="shared" si="48"/>
        <v>39</v>
      </c>
      <c r="M132" s="539">
        <f t="shared" si="38"/>
        <v>100</v>
      </c>
      <c r="N132" s="539">
        <f t="shared" si="39"/>
        <v>84.375</v>
      </c>
      <c r="O132" s="539">
        <f t="shared" si="40"/>
        <v>86.486486486486484</v>
      </c>
      <c r="P132" s="539">
        <f t="shared" si="41"/>
        <v>140</v>
      </c>
      <c r="Q132" s="539">
        <f t="shared" si="42"/>
        <v>100</v>
      </c>
      <c r="R132" s="539">
        <f t="shared" si="43"/>
        <v>105.40540540540539</v>
      </c>
    </row>
    <row r="133" spans="1:18" x14ac:dyDescent="0.2">
      <c r="A133" s="499" t="s">
        <v>590</v>
      </c>
      <c r="B133" s="542">
        <v>4</v>
      </c>
      <c r="C133" s="541" t="s">
        <v>671</v>
      </c>
      <c r="D133" s="540">
        <v>20</v>
      </c>
      <c r="E133" s="540">
        <v>21</v>
      </c>
      <c r="F133" s="540">
        <f t="shared" si="47"/>
        <v>41</v>
      </c>
      <c r="G133" s="540">
        <v>11</v>
      </c>
      <c r="H133" s="540">
        <v>14</v>
      </c>
      <c r="I133" s="540">
        <f t="shared" si="44"/>
        <v>25</v>
      </c>
      <c r="J133" s="540">
        <v>15</v>
      </c>
      <c r="K133" s="540">
        <v>15</v>
      </c>
      <c r="L133" s="540">
        <f t="shared" si="48"/>
        <v>30</v>
      </c>
      <c r="M133" s="539">
        <f t="shared" ref="M133:M164" si="49">IF(G133=0,0,(G133/D133)*100)</f>
        <v>55.000000000000007</v>
      </c>
      <c r="N133" s="539">
        <f t="shared" ref="N133:N164" si="50">IF(H133=0,0,(H133/E133)*100)</f>
        <v>66.666666666666657</v>
      </c>
      <c r="O133" s="539">
        <f t="shared" ref="O133:O164" si="51">IF(I133=0,0,(I133/F133)*100)</f>
        <v>60.975609756097562</v>
      </c>
      <c r="P133" s="539">
        <f t="shared" ref="P133:P164" si="52">IF(J133=0,0,(J133/D133)*100)</f>
        <v>75</v>
      </c>
      <c r="Q133" s="539">
        <f t="shared" ref="Q133:Q164" si="53">IF(K133=0,0,(K133/E133)*100)</f>
        <v>71.428571428571431</v>
      </c>
      <c r="R133" s="539">
        <f t="shared" ref="R133:R164" si="54">IF(L133=0,0,(L133/F133)*100)</f>
        <v>73.170731707317074</v>
      </c>
    </row>
    <row r="134" spans="1:18" x14ac:dyDescent="0.2">
      <c r="A134" s="502" t="s">
        <v>128</v>
      </c>
      <c r="B134" s="545"/>
      <c r="C134" s="544"/>
      <c r="D134" s="519">
        <f>SUM(D135:D144)</f>
        <v>384</v>
      </c>
      <c r="E134" s="519">
        <f>SUM(E135:E144)</f>
        <v>393</v>
      </c>
      <c r="F134" s="519">
        <f>SUM(F135:F144)</f>
        <v>777</v>
      </c>
      <c r="G134" s="519">
        <f>SUM(G135:G144)</f>
        <v>150</v>
      </c>
      <c r="H134" s="519">
        <f>SUM(H135:H144)</f>
        <v>188</v>
      </c>
      <c r="I134" s="519">
        <f t="shared" si="44"/>
        <v>338</v>
      </c>
      <c r="J134" s="519">
        <f>SUM(J135:J144)</f>
        <v>192</v>
      </c>
      <c r="K134" s="519">
        <f>SUM(K135:K144)</f>
        <v>217</v>
      </c>
      <c r="L134" s="519">
        <f>SUM(L135:L144)</f>
        <v>409</v>
      </c>
      <c r="M134" s="543">
        <f t="shared" si="49"/>
        <v>39.0625</v>
      </c>
      <c r="N134" s="543">
        <f t="shared" si="50"/>
        <v>47.837150127226465</v>
      </c>
      <c r="O134" s="543">
        <f t="shared" si="51"/>
        <v>43.500643500643498</v>
      </c>
      <c r="P134" s="543">
        <f t="shared" si="52"/>
        <v>50</v>
      </c>
      <c r="Q134" s="543">
        <f t="shared" si="53"/>
        <v>55.216284987277355</v>
      </c>
      <c r="R134" s="543">
        <f t="shared" si="54"/>
        <v>52.638352638352636</v>
      </c>
    </row>
    <row r="135" spans="1:18" s="488" customFormat="1" x14ac:dyDescent="0.2">
      <c r="A135" s="499" t="s">
        <v>564</v>
      </c>
      <c r="B135" s="542">
        <v>5</v>
      </c>
      <c r="C135" s="541" t="s">
        <v>670</v>
      </c>
      <c r="D135" s="540">
        <v>34</v>
      </c>
      <c r="E135" s="540">
        <v>10</v>
      </c>
      <c r="F135" s="540">
        <f t="shared" ref="F135:F144" si="55">SUM(D135:E135)</f>
        <v>44</v>
      </c>
      <c r="G135" s="540">
        <v>11</v>
      </c>
      <c r="H135" s="540">
        <v>5</v>
      </c>
      <c r="I135" s="540">
        <f t="shared" si="44"/>
        <v>16</v>
      </c>
      <c r="J135" s="540">
        <v>16</v>
      </c>
      <c r="K135" s="540">
        <v>5</v>
      </c>
      <c r="L135" s="540">
        <f t="shared" ref="L135:L144" si="56">SUM(J135:K135)</f>
        <v>21</v>
      </c>
      <c r="M135" s="539">
        <f t="shared" si="49"/>
        <v>32.352941176470587</v>
      </c>
      <c r="N135" s="539">
        <f t="shared" si="50"/>
        <v>50</v>
      </c>
      <c r="O135" s="539">
        <f t="shared" si="51"/>
        <v>36.363636363636367</v>
      </c>
      <c r="P135" s="539">
        <f t="shared" si="52"/>
        <v>47.058823529411761</v>
      </c>
      <c r="Q135" s="539">
        <f t="shared" si="53"/>
        <v>50</v>
      </c>
      <c r="R135" s="539">
        <f t="shared" si="54"/>
        <v>47.727272727272727</v>
      </c>
    </row>
    <row r="136" spans="1:18" x14ac:dyDescent="0.2">
      <c r="A136" s="555" t="s">
        <v>569</v>
      </c>
      <c r="B136" s="554">
        <v>5</v>
      </c>
      <c r="C136" s="541" t="s">
        <v>670</v>
      </c>
      <c r="D136" s="553">
        <v>59</v>
      </c>
      <c r="E136" s="553">
        <v>26</v>
      </c>
      <c r="F136" s="553">
        <f t="shared" si="55"/>
        <v>85</v>
      </c>
      <c r="G136" s="553">
        <v>33</v>
      </c>
      <c r="H136" s="553">
        <v>16</v>
      </c>
      <c r="I136" s="553">
        <f t="shared" si="44"/>
        <v>49</v>
      </c>
      <c r="J136" s="553">
        <v>40</v>
      </c>
      <c r="K136" s="553">
        <v>20</v>
      </c>
      <c r="L136" s="553">
        <f t="shared" si="56"/>
        <v>60</v>
      </c>
      <c r="M136" s="552">
        <f t="shared" si="49"/>
        <v>55.932203389830505</v>
      </c>
      <c r="N136" s="552">
        <f t="shared" si="50"/>
        <v>61.53846153846154</v>
      </c>
      <c r="O136" s="552">
        <f t="shared" si="51"/>
        <v>57.647058823529406</v>
      </c>
      <c r="P136" s="552">
        <f t="shared" si="52"/>
        <v>67.796610169491515</v>
      </c>
      <c r="Q136" s="552">
        <f t="shared" si="53"/>
        <v>76.923076923076934</v>
      </c>
      <c r="R136" s="552">
        <f t="shared" si="54"/>
        <v>70.588235294117652</v>
      </c>
    </row>
    <row r="137" spans="1:18" x14ac:dyDescent="0.2">
      <c r="A137" s="499" t="s">
        <v>571</v>
      </c>
      <c r="B137" s="542">
        <v>5</v>
      </c>
      <c r="C137" s="541" t="s">
        <v>670</v>
      </c>
      <c r="D137" s="540">
        <v>36</v>
      </c>
      <c r="E137" s="540">
        <v>8</v>
      </c>
      <c r="F137" s="540">
        <f t="shared" si="55"/>
        <v>44</v>
      </c>
      <c r="G137" s="540">
        <v>13</v>
      </c>
      <c r="H137" s="540">
        <v>4</v>
      </c>
      <c r="I137" s="540">
        <f t="shared" si="44"/>
        <v>17</v>
      </c>
      <c r="J137" s="540">
        <v>14</v>
      </c>
      <c r="K137" s="540">
        <v>4</v>
      </c>
      <c r="L137" s="540">
        <f t="shared" si="56"/>
        <v>18</v>
      </c>
      <c r="M137" s="539">
        <f t="shared" si="49"/>
        <v>36.111111111111107</v>
      </c>
      <c r="N137" s="539">
        <f t="shared" si="50"/>
        <v>50</v>
      </c>
      <c r="O137" s="539">
        <f t="shared" si="51"/>
        <v>38.636363636363633</v>
      </c>
      <c r="P137" s="539">
        <f t="shared" si="52"/>
        <v>38.888888888888893</v>
      </c>
      <c r="Q137" s="539">
        <f t="shared" si="53"/>
        <v>50</v>
      </c>
      <c r="R137" s="539">
        <f t="shared" si="54"/>
        <v>40.909090909090914</v>
      </c>
    </row>
    <row r="138" spans="1:18" x14ac:dyDescent="0.2">
      <c r="A138" s="499" t="s">
        <v>533</v>
      </c>
      <c r="B138" s="542">
        <v>4.5</v>
      </c>
      <c r="C138" s="541" t="s">
        <v>670</v>
      </c>
      <c r="D138" s="540">
        <v>16</v>
      </c>
      <c r="E138" s="540">
        <v>26</v>
      </c>
      <c r="F138" s="540">
        <f t="shared" si="55"/>
        <v>42</v>
      </c>
      <c r="G138" s="540">
        <v>6</v>
      </c>
      <c r="H138" s="540">
        <v>12</v>
      </c>
      <c r="I138" s="540">
        <f t="shared" si="44"/>
        <v>18</v>
      </c>
      <c r="J138" s="540">
        <v>8</v>
      </c>
      <c r="K138" s="540">
        <v>13</v>
      </c>
      <c r="L138" s="540">
        <f t="shared" si="56"/>
        <v>21</v>
      </c>
      <c r="M138" s="539">
        <f t="shared" si="49"/>
        <v>37.5</v>
      </c>
      <c r="N138" s="539">
        <f t="shared" si="50"/>
        <v>46.153846153846153</v>
      </c>
      <c r="O138" s="539">
        <f t="shared" si="51"/>
        <v>42.857142857142854</v>
      </c>
      <c r="P138" s="539">
        <f t="shared" si="52"/>
        <v>50</v>
      </c>
      <c r="Q138" s="539">
        <f t="shared" si="53"/>
        <v>50</v>
      </c>
      <c r="R138" s="539">
        <f t="shared" si="54"/>
        <v>50</v>
      </c>
    </row>
    <row r="139" spans="1:18" s="488" customFormat="1" x14ac:dyDescent="0.2">
      <c r="A139" s="499" t="s">
        <v>588</v>
      </c>
      <c r="B139" s="542">
        <v>4.5</v>
      </c>
      <c r="C139" s="541" t="s">
        <v>670</v>
      </c>
      <c r="D139" s="540">
        <v>37</v>
      </c>
      <c r="E139" s="540">
        <v>49</v>
      </c>
      <c r="F139" s="540">
        <f t="shared" si="55"/>
        <v>86</v>
      </c>
      <c r="G139" s="540">
        <v>11</v>
      </c>
      <c r="H139" s="540">
        <v>28</v>
      </c>
      <c r="I139" s="540">
        <f t="shared" si="44"/>
        <v>39</v>
      </c>
      <c r="J139" s="540">
        <v>16</v>
      </c>
      <c r="K139" s="540">
        <v>29</v>
      </c>
      <c r="L139" s="540">
        <f t="shared" si="56"/>
        <v>45</v>
      </c>
      <c r="M139" s="539">
        <f t="shared" si="49"/>
        <v>29.72972972972973</v>
      </c>
      <c r="N139" s="539">
        <f t="shared" si="50"/>
        <v>57.142857142857139</v>
      </c>
      <c r="O139" s="539">
        <f t="shared" si="51"/>
        <v>45.348837209302324</v>
      </c>
      <c r="P139" s="539">
        <f t="shared" si="52"/>
        <v>43.243243243243242</v>
      </c>
      <c r="Q139" s="539">
        <f t="shared" si="53"/>
        <v>59.183673469387756</v>
      </c>
      <c r="R139" s="539">
        <f t="shared" si="54"/>
        <v>52.325581395348841</v>
      </c>
    </row>
    <row r="140" spans="1:18" x14ac:dyDescent="0.2">
      <c r="A140" s="499" t="s">
        <v>539</v>
      </c>
      <c r="B140" s="542">
        <v>4.5</v>
      </c>
      <c r="C140" s="541" t="s">
        <v>670</v>
      </c>
      <c r="D140" s="540">
        <v>42</v>
      </c>
      <c r="E140" s="540">
        <v>47</v>
      </c>
      <c r="F140" s="540">
        <f t="shared" si="55"/>
        <v>89</v>
      </c>
      <c r="G140" s="540">
        <v>19</v>
      </c>
      <c r="H140" s="540">
        <v>28</v>
      </c>
      <c r="I140" s="540">
        <f t="shared" si="44"/>
        <v>47</v>
      </c>
      <c r="J140" s="540">
        <v>22</v>
      </c>
      <c r="K140" s="540">
        <v>31</v>
      </c>
      <c r="L140" s="540">
        <f t="shared" si="56"/>
        <v>53</v>
      </c>
      <c r="M140" s="539">
        <f t="shared" si="49"/>
        <v>45.238095238095241</v>
      </c>
      <c r="N140" s="539">
        <f t="shared" si="50"/>
        <v>59.574468085106382</v>
      </c>
      <c r="O140" s="539">
        <f t="shared" si="51"/>
        <v>52.80898876404494</v>
      </c>
      <c r="P140" s="539">
        <f t="shared" si="52"/>
        <v>52.380952380952387</v>
      </c>
      <c r="Q140" s="539">
        <f t="shared" si="53"/>
        <v>65.957446808510639</v>
      </c>
      <c r="R140" s="539">
        <f t="shared" si="54"/>
        <v>59.550561797752813</v>
      </c>
    </row>
    <row r="141" spans="1:18" x14ac:dyDescent="0.2">
      <c r="A141" s="499" t="s">
        <v>541</v>
      </c>
      <c r="B141" s="542">
        <v>5</v>
      </c>
      <c r="C141" s="541" t="s">
        <v>670</v>
      </c>
      <c r="D141" s="540">
        <v>58</v>
      </c>
      <c r="E141" s="540">
        <v>78</v>
      </c>
      <c r="F141" s="540">
        <f t="shared" si="55"/>
        <v>136</v>
      </c>
      <c r="G141" s="540">
        <v>32</v>
      </c>
      <c r="H141" s="540">
        <v>55</v>
      </c>
      <c r="I141" s="540">
        <f t="shared" si="44"/>
        <v>87</v>
      </c>
      <c r="J141" s="540">
        <v>39</v>
      </c>
      <c r="K141" s="540">
        <v>63</v>
      </c>
      <c r="L141" s="540">
        <f t="shared" si="56"/>
        <v>102</v>
      </c>
      <c r="M141" s="539">
        <f t="shared" si="49"/>
        <v>55.172413793103445</v>
      </c>
      <c r="N141" s="539">
        <f t="shared" si="50"/>
        <v>70.512820512820511</v>
      </c>
      <c r="O141" s="539">
        <f t="shared" si="51"/>
        <v>63.970588235294116</v>
      </c>
      <c r="P141" s="539">
        <f t="shared" si="52"/>
        <v>67.241379310344826</v>
      </c>
      <c r="Q141" s="539">
        <f t="shared" si="53"/>
        <v>80.769230769230774</v>
      </c>
      <c r="R141" s="539">
        <f t="shared" si="54"/>
        <v>75</v>
      </c>
    </row>
    <row r="142" spans="1:18" x14ac:dyDescent="0.2">
      <c r="A142" s="499" t="s">
        <v>543</v>
      </c>
      <c r="B142" s="542">
        <v>5</v>
      </c>
      <c r="C142" s="541" t="s">
        <v>670</v>
      </c>
      <c r="D142" s="540">
        <v>16</v>
      </c>
      <c r="E142" s="540">
        <v>18</v>
      </c>
      <c r="F142" s="540">
        <f t="shared" si="55"/>
        <v>34</v>
      </c>
      <c r="G142" s="540">
        <v>2</v>
      </c>
      <c r="H142" s="540">
        <v>3</v>
      </c>
      <c r="I142" s="540">
        <f t="shared" si="44"/>
        <v>5</v>
      </c>
      <c r="J142" s="540">
        <v>4</v>
      </c>
      <c r="K142" s="540">
        <v>4</v>
      </c>
      <c r="L142" s="540">
        <f t="shared" si="56"/>
        <v>8</v>
      </c>
      <c r="M142" s="539">
        <f t="shared" si="49"/>
        <v>12.5</v>
      </c>
      <c r="N142" s="539">
        <f t="shared" si="50"/>
        <v>16.666666666666664</v>
      </c>
      <c r="O142" s="539">
        <f t="shared" si="51"/>
        <v>14.705882352941178</v>
      </c>
      <c r="P142" s="539">
        <f t="shared" si="52"/>
        <v>25</v>
      </c>
      <c r="Q142" s="539">
        <f t="shared" si="53"/>
        <v>22.222222222222221</v>
      </c>
      <c r="R142" s="539">
        <f t="shared" si="54"/>
        <v>23.52941176470588</v>
      </c>
    </row>
    <row r="143" spans="1:18" x14ac:dyDescent="0.2">
      <c r="A143" s="499" t="s">
        <v>590</v>
      </c>
      <c r="B143" s="542">
        <v>4.5</v>
      </c>
      <c r="C143" s="541" t="s">
        <v>670</v>
      </c>
      <c r="D143" s="540">
        <v>60</v>
      </c>
      <c r="E143" s="540">
        <v>68</v>
      </c>
      <c r="F143" s="540">
        <f t="shared" si="55"/>
        <v>128</v>
      </c>
      <c r="G143" s="540">
        <v>21</v>
      </c>
      <c r="H143" s="540">
        <v>32</v>
      </c>
      <c r="I143" s="540">
        <f t="shared" si="44"/>
        <v>53</v>
      </c>
      <c r="J143" s="540">
        <v>26</v>
      </c>
      <c r="K143" s="540">
        <v>36</v>
      </c>
      <c r="L143" s="540">
        <f t="shared" si="56"/>
        <v>62</v>
      </c>
      <c r="M143" s="539">
        <f t="shared" si="49"/>
        <v>35</v>
      </c>
      <c r="N143" s="539">
        <f t="shared" si="50"/>
        <v>47.058823529411761</v>
      </c>
      <c r="O143" s="539">
        <f t="shared" si="51"/>
        <v>41.40625</v>
      </c>
      <c r="P143" s="539">
        <f t="shared" si="52"/>
        <v>43.333333333333336</v>
      </c>
      <c r="Q143" s="539">
        <f t="shared" si="53"/>
        <v>52.941176470588239</v>
      </c>
      <c r="R143" s="539">
        <f t="shared" si="54"/>
        <v>48.4375</v>
      </c>
    </row>
    <row r="144" spans="1:18" ht="24" x14ac:dyDescent="0.2">
      <c r="A144" s="506" t="s">
        <v>549</v>
      </c>
      <c r="B144" s="551">
        <v>5</v>
      </c>
      <c r="C144" s="541" t="s">
        <v>670</v>
      </c>
      <c r="D144" s="550">
        <v>26</v>
      </c>
      <c r="E144" s="550">
        <v>63</v>
      </c>
      <c r="F144" s="550">
        <f t="shared" si="55"/>
        <v>89</v>
      </c>
      <c r="G144" s="550">
        <v>2</v>
      </c>
      <c r="H144" s="550">
        <v>5</v>
      </c>
      <c r="I144" s="550">
        <f t="shared" si="44"/>
        <v>7</v>
      </c>
      <c r="J144" s="550">
        <v>7</v>
      </c>
      <c r="K144" s="550">
        <v>12</v>
      </c>
      <c r="L144" s="550">
        <f t="shared" si="56"/>
        <v>19</v>
      </c>
      <c r="M144" s="549">
        <f t="shared" si="49"/>
        <v>7.6923076923076925</v>
      </c>
      <c r="N144" s="549">
        <f t="shared" si="50"/>
        <v>7.9365079365079358</v>
      </c>
      <c r="O144" s="549">
        <f t="shared" si="51"/>
        <v>7.8651685393258424</v>
      </c>
      <c r="P144" s="549">
        <f t="shared" si="52"/>
        <v>26.923076923076923</v>
      </c>
      <c r="Q144" s="549">
        <f t="shared" si="53"/>
        <v>19.047619047619047</v>
      </c>
      <c r="R144" s="549">
        <f t="shared" si="54"/>
        <v>21.348314606741571</v>
      </c>
    </row>
    <row r="145" spans="1:18" x14ac:dyDescent="0.2">
      <c r="A145" s="502" t="s">
        <v>348</v>
      </c>
      <c r="B145" s="545"/>
      <c r="C145" s="544"/>
      <c r="D145" s="519">
        <f>SUM(D146:D150)</f>
        <v>113</v>
      </c>
      <c r="E145" s="519">
        <f>SUM(E146:E150)</f>
        <v>122</v>
      </c>
      <c r="F145" s="519">
        <f>SUM(F146:F150)</f>
        <v>235</v>
      </c>
      <c r="G145" s="519">
        <f>SUM(G146:G150)</f>
        <v>48</v>
      </c>
      <c r="H145" s="519">
        <f>SUM(H146:H150)</f>
        <v>82</v>
      </c>
      <c r="I145" s="519">
        <f t="shared" si="44"/>
        <v>130</v>
      </c>
      <c r="J145" s="519">
        <f>SUM(J146:J150)</f>
        <v>63</v>
      </c>
      <c r="K145" s="519">
        <f>SUM(K146:K150)</f>
        <v>89</v>
      </c>
      <c r="L145" s="519">
        <f>SUM(L146:L150)</f>
        <v>152</v>
      </c>
      <c r="M145" s="543">
        <f t="shared" si="49"/>
        <v>42.477876106194692</v>
      </c>
      <c r="N145" s="543">
        <f t="shared" si="50"/>
        <v>67.213114754098356</v>
      </c>
      <c r="O145" s="543">
        <f t="shared" si="51"/>
        <v>55.319148936170215</v>
      </c>
      <c r="P145" s="543">
        <f t="shared" si="52"/>
        <v>55.752212389380531</v>
      </c>
      <c r="Q145" s="543">
        <f t="shared" si="53"/>
        <v>72.950819672131146</v>
      </c>
      <c r="R145" s="543">
        <f t="shared" si="54"/>
        <v>64.680851063829792</v>
      </c>
    </row>
    <row r="146" spans="1:18" x14ac:dyDescent="0.2">
      <c r="A146" s="499" t="s">
        <v>564</v>
      </c>
      <c r="B146" s="542">
        <v>5</v>
      </c>
      <c r="C146" s="541" t="s">
        <v>670</v>
      </c>
      <c r="D146" s="540">
        <v>33</v>
      </c>
      <c r="E146" s="540">
        <v>14</v>
      </c>
      <c r="F146" s="540">
        <f>SUM(D146:E146)</f>
        <v>47</v>
      </c>
      <c r="G146" s="540">
        <v>7</v>
      </c>
      <c r="H146" s="540">
        <v>10</v>
      </c>
      <c r="I146" s="540">
        <f t="shared" si="44"/>
        <v>17</v>
      </c>
      <c r="J146" s="540">
        <v>9</v>
      </c>
      <c r="K146" s="540">
        <v>10</v>
      </c>
      <c r="L146" s="540">
        <f>SUM(J146:K146)</f>
        <v>19</v>
      </c>
      <c r="M146" s="539">
        <f t="shared" si="49"/>
        <v>21.212121212121211</v>
      </c>
      <c r="N146" s="539">
        <f t="shared" si="50"/>
        <v>71.428571428571431</v>
      </c>
      <c r="O146" s="539">
        <f t="shared" si="51"/>
        <v>36.170212765957451</v>
      </c>
      <c r="P146" s="539">
        <f t="shared" si="52"/>
        <v>27.27272727272727</v>
      </c>
      <c r="Q146" s="539">
        <f t="shared" si="53"/>
        <v>71.428571428571431</v>
      </c>
      <c r="R146" s="539">
        <f t="shared" si="54"/>
        <v>40.425531914893611</v>
      </c>
    </row>
    <row r="147" spans="1:18" x14ac:dyDescent="0.2">
      <c r="A147" s="499" t="s">
        <v>539</v>
      </c>
      <c r="B147" s="542">
        <v>4.5</v>
      </c>
      <c r="C147" s="541" t="s">
        <v>670</v>
      </c>
      <c r="D147" s="540">
        <v>21</v>
      </c>
      <c r="E147" s="540">
        <v>25</v>
      </c>
      <c r="F147" s="540">
        <f>SUM(D147:E147)</f>
        <v>46</v>
      </c>
      <c r="G147" s="540">
        <v>12</v>
      </c>
      <c r="H147" s="540">
        <v>17</v>
      </c>
      <c r="I147" s="540">
        <f t="shared" ref="I147:I162" si="57">+H147+G147</f>
        <v>29</v>
      </c>
      <c r="J147" s="540">
        <v>15</v>
      </c>
      <c r="K147" s="540">
        <v>18</v>
      </c>
      <c r="L147" s="540">
        <f>SUM(J147:K147)</f>
        <v>33</v>
      </c>
      <c r="M147" s="539">
        <f t="shared" si="49"/>
        <v>57.142857142857139</v>
      </c>
      <c r="N147" s="539">
        <f t="shared" si="50"/>
        <v>68</v>
      </c>
      <c r="O147" s="539">
        <f t="shared" si="51"/>
        <v>63.04347826086957</v>
      </c>
      <c r="P147" s="539">
        <f t="shared" si="52"/>
        <v>71.428571428571431</v>
      </c>
      <c r="Q147" s="539">
        <f t="shared" si="53"/>
        <v>72</v>
      </c>
      <c r="R147" s="539">
        <f t="shared" si="54"/>
        <v>71.739130434782609</v>
      </c>
    </row>
    <row r="148" spans="1:18" s="488" customFormat="1" x14ac:dyDescent="0.2">
      <c r="A148" s="499" t="s">
        <v>541</v>
      </c>
      <c r="B148" s="542">
        <v>4.5</v>
      </c>
      <c r="C148" s="541" t="s">
        <v>670</v>
      </c>
      <c r="D148" s="540">
        <v>22</v>
      </c>
      <c r="E148" s="540">
        <v>27</v>
      </c>
      <c r="F148" s="540">
        <f>SUM(D148:E148)</f>
        <v>49</v>
      </c>
      <c r="G148" s="540">
        <v>11</v>
      </c>
      <c r="H148" s="540">
        <v>21</v>
      </c>
      <c r="I148" s="540">
        <f t="shared" si="57"/>
        <v>32</v>
      </c>
      <c r="J148" s="540">
        <v>14</v>
      </c>
      <c r="K148" s="540">
        <v>22</v>
      </c>
      <c r="L148" s="540">
        <f>SUM(J148:K148)</f>
        <v>36</v>
      </c>
      <c r="M148" s="539">
        <f t="shared" si="49"/>
        <v>50</v>
      </c>
      <c r="N148" s="539">
        <f t="shared" si="50"/>
        <v>77.777777777777786</v>
      </c>
      <c r="O148" s="539">
        <f t="shared" si="51"/>
        <v>65.306122448979593</v>
      </c>
      <c r="P148" s="539">
        <f t="shared" si="52"/>
        <v>63.636363636363633</v>
      </c>
      <c r="Q148" s="539">
        <f t="shared" si="53"/>
        <v>81.481481481481481</v>
      </c>
      <c r="R148" s="539">
        <f t="shared" si="54"/>
        <v>73.469387755102048</v>
      </c>
    </row>
    <row r="149" spans="1:18" x14ac:dyDescent="0.2">
      <c r="A149" s="499" t="s">
        <v>590</v>
      </c>
      <c r="B149" s="542">
        <v>4.5</v>
      </c>
      <c r="C149" s="541" t="s">
        <v>670</v>
      </c>
      <c r="D149" s="540">
        <v>25</v>
      </c>
      <c r="E149" s="540">
        <v>19</v>
      </c>
      <c r="F149" s="540">
        <f>SUM(D149:E149)</f>
        <v>44</v>
      </c>
      <c r="G149" s="540">
        <v>12</v>
      </c>
      <c r="H149" s="540">
        <v>11</v>
      </c>
      <c r="I149" s="540">
        <f t="shared" si="57"/>
        <v>23</v>
      </c>
      <c r="J149" s="540">
        <v>18</v>
      </c>
      <c r="K149" s="540">
        <v>11</v>
      </c>
      <c r="L149" s="540">
        <f>SUM(J149:K149)</f>
        <v>29</v>
      </c>
      <c r="M149" s="539">
        <f t="shared" si="49"/>
        <v>48</v>
      </c>
      <c r="N149" s="539">
        <f t="shared" si="50"/>
        <v>57.894736842105267</v>
      </c>
      <c r="O149" s="539">
        <f t="shared" si="51"/>
        <v>52.272727272727273</v>
      </c>
      <c r="P149" s="539">
        <f t="shared" si="52"/>
        <v>72</v>
      </c>
      <c r="Q149" s="539">
        <f t="shared" si="53"/>
        <v>57.894736842105267</v>
      </c>
      <c r="R149" s="539">
        <f t="shared" si="54"/>
        <v>65.909090909090907</v>
      </c>
    </row>
    <row r="150" spans="1:18" x14ac:dyDescent="0.2">
      <c r="A150" s="499" t="s">
        <v>548</v>
      </c>
      <c r="B150" s="542">
        <v>5</v>
      </c>
      <c r="C150" s="541" t="s">
        <v>670</v>
      </c>
      <c r="D150" s="540">
        <v>12</v>
      </c>
      <c r="E150" s="540">
        <v>37</v>
      </c>
      <c r="F150" s="540">
        <f>SUM(D150:E150)</f>
        <v>49</v>
      </c>
      <c r="G150" s="540">
        <v>6</v>
      </c>
      <c r="H150" s="540">
        <v>23</v>
      </c>
      <c r="I150" s="540">
        <f t="shared" si="57"/>
        <v>29</v>
      </c>
      <c r="J150" s="540">
        <v>7</v>
      </c>
      <c r="K150" s="540">
        <v>28</v>
      </c>
      <c r="L150" s="540">
        <f>SUM(J150:K150)</f>
        <v>35</v>
      </c>
      <c r="M150" s="539">
        <f t="shared" si="49"/>
        <v>50</v>
      </c>
      <c r="N150" s="539">
        <f t="shared" si="50"/>
        <v>62.162162162162161</v>
      </c>
      <c r="O150" s="539">
        <f t="shared" si="51"/>
        <v>59.183673469387756</v>
      </c>
      <c r="P150" s="539">
        <f t="shared" si="52"/>
        <v>58.333333333333336</v>
      </c>
      <c r="Q150" s="539">
        <f t="shared" si="53"/>
        <v>75.675675675675677</v>
      </c>
      <c r="R150" s="539">
        <f t="shared" si="54"/>
        <v>71.428571428571431</v>
      </c>
    </row>
    <row r="151" spans="1:18" x14ac:dyDescent="0.2">
      <c r="A151" s="502" t="s">
        <v>123</v>
      </c>
      <c r="B151" s="545"/>
      <c r="C151" s="544"/>
      <c r="D151" s="519">
        <f>SUM(D152:D162)</f>
        <v>189</v>
      </c>
      <c r="E151" s="519">
        <f>SUM(E152:E162)</f>
        <v>301</v>
      </c>
      <c r="F151" s="519">
        <f>SUM(F152:F162)</f>
        <v>490</v>
      </c>
      <c r="G151" s="519">
        <f>SUM(G152:G162)</f>
        <v>72</v>
      </c>
      <c r="H151" s="519">
        <f>SUM(H152:H162)</f>
        <v>108</v>
      </c>
      <c r="I151" s="519">
        <f t="shared" si="57"/>
        <v>180</v>
      </c>
      <c r="J151" s="519">
        <f>SUM(J152:J162)</f>
        <v>134</v>
      </c>
      <c r="K151" s="519">
        <f>SUM(K152:K162)</f>
        <v>219</v>
      </c>
      <c r="L151" s="519">
        <f>SUM(L152:L162)</f>
        <v>353</v>
      </c>
      <c r="M151" s="543">
        <f t="shared" si="49"/>
        <v>38.095238095238095</v>
      </c>
      <c r="N151" s="543">
        <f t="shared" si="50"/>
        <v>35.880398671096344</v>
      </c>
      <c r="O151" s="543">
        <f t="shared" si="51"/>
        <v>36.734693877551024</v>
      </c>
      <c r="P151" s="543">
        <f t="shared" si="52"/>
        <v>70.899470899470899</v>
      </c>
      <c r="Q151" s="543">
        <f t="shared" si="53"/>
        <v>72.757475083056477</v>
      </c>
      <c r="R151" s="543">
        <f t="shared" si="54"/>
        <v>72.040816326530603</v>
      </c>
    </row>
    <row r="152" spans="1:18" x14ac:dyDescent="0.2">
      <c r="A152" s="499" t="s">
        <v>511</v>
      </c>
      <c r="B152" s="542">
        <v>5</v>
      </c>
      <c r="C152" s="541" t="s">
        <v>670</v>
      </c>
      <c r="D152" s="540">
        <v>17</v>
      </c>
      <c r="E152" s="540">
        <v>6</v>
      </c>
      <c r="F152" s="540">
        <f t="shared" ref="F152:F162" si="58">SUM(D152:E152)</f>
        <v>23</v>
      </c>
      <c r="G152" s="540">
        <v>9</v>
      </c>
      <c r="H152" s="540">
        <v>3</v>
      </c>
      <c r="I152" s="540">
        <f t="shared" si="57"/>
        <v>12</v>
      </c>
      <c r="J152" s="540">
        <v>12</v>
      </c>
      <c r="K152" s="540">
        <v>3</v>
      </c>
      <c r="L152" s="540">
        <f t="shared" ref="L152:L162" si="59">SUM(J152:K152)</f>
        <v>15</v>
      </c>
      <c r="M152" s="539">
        <f t="shared" si="49"/>
        <v>52.941176470588239</v>
      </c>
      <c r="N152" s="539">
        <f t="shared" si="50"/>
        <v>50</v>
      </c>
      <c r="O152" s="539">
        <f t="shared" si="51"/>
        <v>52.173913043478258</v>
      </c>
      <c r="P152" s="539">
        <f t="shared" si="52"/>
        <v>70.588235294117652</v>
      </c>
      <c r="Q152" s="539">
        <f t="shared" si="53"/>
        <v>50</v>
      </c>
      <c r="R152" s="539">
        <f t="shared" si="54"/>
        <v>65.217391304347828</v>
      </c>
    </row>
    <row r="153" spans="1:18" x14ac:dyDescent="0.2">
      <c r="A153" s="499" t="s">
        <v>564</v>
      </c>
      <c r="B153" s="542">
        <v>5</v>
      </c>
      <c r="C153" s="541" t="s">
        <v>670</v>
      </c>
      <c r="D153" s="540">
        <v>26</v>
      </c>
      <c r="E153" s="540">
        <v>15</v>
      </c>
      <c r="F153" s="540">
        <f t="shared" si="58"/>
        <v>41</v>
      </c>
      <c r="G153" s="540">
        <v>2</v>
      </c>
      <c r="H153" s="540"/>
      <c r="I153" s="540">
        <f t="shared" si="57"/>
        <v>2</v>
      </c>
      <c r="J153" s="540">
        <v>17</v>
      </c>
      <c r="K153" s="540">
        <v>10</v>
      </c>
      <c r="L153" s="540">
        <f t="shared" si="59"/>
        <v>27</v>
      </c>
      <c r="M153" s="539">
        <f t="shared" si="49"/>
        <v>7.6923076923076925</v>
      </c>
      <c r="N153" s="539">
        <f t="shared" si="50"/>
        <v>0</v>
      </c>
      <c r="O153" s="539">
        <f t="shared" si="51"/>
        <v>4.8780487804878048</v>
      </c>
      <c r="P153" s="539">
        <f t="shared" si="52"/>
        <v>65.384615384615387</v>
      </c>
      <c r="Q153" s="539">
        <f t="shared" si="53"/>
        <v>66.666666666666657</v>
      </c>
      <c r="R153" s="539">
        <f t="shared" si="54"/>
        <v>65.853658536585371</v>
      </c>
    </row>
    <row r="154" spans="1:18" x14ac:dyDescent="0.2">
      <c r="A154" s="499" t="s">
        <v>588</v>
      </c>
      <c r="B154" s="542">
        <v>4</v>
      </c>
      <c r="C154" s="541" t="s">
        <v>671</v>
      </c>
      <c r="D154" s="540">
        <v>20</v>
      </c>
      <c r="E154" s="540">
        <v>24</v>
      </c>
      <c r="F154" s="540">
        <f t="shared" si="58"/>
        <v>44</v>
      </c>
      <c r="G154" s="540">
        <v>15</v>
      </c>
      <c r="H154" s="540">
        <v>18</v>
      </c>
      <c r="I154" s="540">
        <f t="shared" si="57"/>
        <v>33</v>
      </c>
      <c r="J154" s="540">
        <v>17</v>
      </c>
      <c r="K154" s="540">
        <v>19</v>
      </c>
      <c r="L154" s="540">
        <f t="shared" si="59"/>
        <v>36</v>
      </c>
      <c r="M154" s="539">
        <f t="shared" si="49"/>
        <v>75</v>
      </c>
      <c r="N154" s="539">
        <f t="shared" si="50"/>
        <v>75</v>
      </c>
      <c r="O154" s="539">
        <f t="shared" si="51"/>
        <v>75</v>
      </c>
      <c r="P154" s="539">
        <f t="shared" si="52"/>
        <v>85</v>
      </c>
      <c r="Q154" s="539">
        <f t="shared" si="53"/>
        <v>79.166666666666657</v>
      </c>
      <c r="R154" s="539">
        <f t="shared" si="54"/>
        <v>81.818181818181827</v>
      </c>
    </row>
    <row r="155" spans="1:18" s="488" customFormat="1" ht="24" x14ac:dyDescent="0.2">
      <c r="A155" s="506" t="s">
        <v>536</v>
      </c>
      <c r="B155" s="551">
        <v>5</v>
      </c>
      <c r="C155" s="541" t="s">
        <v>670</v>
      </c>
      <c r="D155" s="550">
        <v>12</v>
      </c>
      <c r="E155" s="550">
        <v>30</v>
      </c>
      <c r="F155" s="550">
        <f t="shared" si="58"/>
        <v>42</v>
      </c>
      <c r="G155" s="550">
        <v>5</v>
      </c>
      <c r="H155" s="550">
        <v>4</v>
      </c>
      <c r="I155" s="550">
        <f t="shared" si="57"/>
        <v>9</v>
      </c>
      <c r="J155" s="550">
        <v>17</v>
      </c>
      <c r="K155" s="550">
        <v>16</v>
      </c>
      <c r="L155" s="550">
        <f t="shared" si="59"/>
        <v>33</v>
      </c>
      <c r="M155" s="549">
        <f t="shared" si="49"/>
        <v>41.666666666666671</v>
      </c>
      <c r="N155" s="549">
        <f t="shared" si="50"/>
        <v>13.333333333333334</v>
      </c>
      <c r="O155" s="549">
        <f t="shared" si="51"/>
        <v>21.428571428571427</v>
      </c>
      <c r="P155" s="549">
        <f t="shared" si="52"/>
        <v>141.66666666666669</v>
      </c>
      <c r="Q155" s="549">
        <f t="shared" si="53"/>
        <v>53.333333333333336</v>
      </c>
      <c r="R155" s="549">
        <f t="shared" si="54"/>
        <v>78.571428571428569</v>
      </c>
    </row>
    <row r="156" spans="1:18" x14ac:dyDescent="0.2">
      <c r="A156" s="499" t="s">
        <v>539</v>
      </c>
      <c r="B156" s="542">
        <v>4.5</v>
      </c>
      <c r="C156" s="541" t="s">
        <v>670</v>
      </c>
      <c r="D156" s="540">
        <v>13</v>
      </c>
      <c r="E156" s="540">
        <v>28</v>
      </c>
      <c r="F156" s="540">
        <f t="shared" si="58"/>
        <v>41</v>
      </c>
      <c r="G156" s="540">
        <v>2</v>
      </c>
      <c r="H156" s="540"/>
      <c r="I156" s="540">
        <f t="shared" si="57"/>
        <v>2</v>
      </c>
      <c r="J156" s="540">
        <v>10</v>
      </c>
      <c r="K156" s="540">
        <v>22</v>
      </c>
      <c r="L156" s="540">
        <f t="shared" si="59"/>
        <v>32</v>
      </c>
      <c r="M156" s="539">
        <f t="shared" si="49"/>
        <v>15.384615384615385</v>
      </c>
      <c r="N156" s="539">
        <f t="shared" si="50"/>
        <v>0</v>
      </c>
      <c r="O156" s="539">
        <f t="shared" si="51"/>
        <v>4.8780487804878048</v>
      </c>
      <c r="P156" s="539">
        <f t="shared" si="52"/>
        <v>76.923076923076934</v>
      </c>
      <c r="Q156" s="539">
        <f t="shared" si="53"/>
        <v>78.571428571428569</v>
      </c>
      <c r="R156" s="539">
        <f t="shared" si="54"/>
        <v>78.048780487804876</v>
      </c>
    </row>
    <row r="157" spans="1:18" x14ac:dyDescent="0.2">
      <c r="A157" s="499" t="s">
        <v>541</v>
      </c>
      <c r="B157" s="542">
        <v>5</v>
      </c>
      <c r="C157" s="541" t="s">
        <v>670</v>
      </c>
      <c r="D157" s="540">
        <v>32</v>
      </c>
      <c r="E157" s="540">
        <v>57</v>
      </c>
      <c r="F157" s="540">
        <f t="shared" si="58"/>
        <v>89</v>
      </c>
      <c r="G157" s="540">
        <v>24</v>
      </c>
      <c r="H157" s="540">
        <v>38</v>
      </c>
      <c r="I157" s="540">
        <f t="shared" si="57"/>
        <v>62</v>
      </c>
      <c r="J157" s="540">
        <v>27</v>
      </c>
      <c r="K157" s="540">
        <v>43</v>
      </c>
      <c r="L157" s="540">
        <f t="shared" si="59"/>
        <v>70</v>
      </c>
      <c r="M157" s="539">
        <f t="shared" si="49"/>
        <v>75</v>
      </c>
      <c r="N157" s="539">
        <f t="shared" si="50"/>
        <v>66.666666666666657</v>
      </c>
      <c r="O157" s="539">
        <f t="shared" si="51"/>
        <v>69.662921348314612</v>
      </c>
      <c r="P157" s="539">
        <f t="shared" si="52"/>
        <v>84.375</v>
      </c>
      <c r="Q157" s="539">
        <f t="shared" si="53"/>
        <v>75.438596491228068</v>
      </c>
      <c r="R157" s="539">
        <f t="shared" si="54"/>
        <v>78.651685393258433</v>
      </c>
    </row>
    <row r="158" spans="1:18" x14ac:dyDescent="0.2">
      <c r="A158" s="499" t="s">
        <v>508</v>
      </c>
      <c r="B158" s="542">
        <v>5</v>
      </c>
      <c r="C158" s="541" t="s">
        <v>670</v>
      </c>
      <c r="D158" s="540">
        <v>29</v>
      </c>
      <c r="E158" s="540">
        <v>10</v>
      </c>
      <c r="F158" s="540">
        <f t="shared" si="58"/>
        <v>39</v>
      </c>
      <c r="G158" s="540">
        <v>6</v>
      </c>
      <c r="H158" s="540">
        <v>4</v>
      </c>
      <c r="I158" s="540">
        <f t="shared" si="57"/>
        <v>10</v>
      </c>
      <c r="J158" s="540">
        <v>10</v>
      </c>
      <c r="K158" s="540">
        <v>5</v>
      </c>
      <c r="L158" s="540">
        <f t="shared" si="59"/>
        <v>15</v>
      </c>
      <c r="M158" s="539">
        <f t="shared" si="49"/>
        <v>20.689655172413794</v>
      </c>
      <c r="N158" s="539">
        <f t="shared" si="50"/>
        <v>40</v>
      </c>
      <c r="O158" s="539">
        <f t="shared" si="51"/>
        <v>25.641025641025639</v>
      </c>
      <c r="P158" s="539">
        <f t="shared" si="52"/>
        <v>34.482758620689658</v>
      </c>
      <c r="Q158" s="539">
        <f t="shared" si="53"/>
        <v>50</v>
      </c>
      <c r="R158" s="539">
        <f t="shared" si="54"/>
        <v>38.461538461538467</v>
      </c>
    </row>
    <row r="159" spans="1:18" x14ac:dyDescent="0.2">
      <c r="A159" s="499" t="s">
        <v>594</v>
      </c>
      <c r="B159" s="542">
        <v>5</v>
      </c>
      <c r="C159" s="541" t="s">
        <v>670</v>
      </c>
      <c r="D159" s="540">
        <v>7</v>
      </c>
      <c r="E159" s="540">
        <v>37</v>
      </c>
      <c r="F159" s="540">
        <f t="shared" si="58"/>
        <v>44</v>
      </c>
      <c r="G159" s="540"/>
      <c r="H159" s="540">
        <v>4</v>
      </c>
      <c r="I159" s="540">
        <f t="shared" si="57"/>
        <v>4</v>
      </c>
      <c r="J159" s="540">
        <v>1</v>
      </c>
      <c r="K159" s="540">
        <v>42</v>
      </c>
      <c r="L159" s="540">
        <f t="shared" si="59"/>
        <v>43</v>
      </c>
      <c r="M159" s="539">
        <f t="shared" si="49"/>
        <v>0</v>
      </c>
      <c r="N159" s="539">
        <f t="shared" si="50"/>
        <v>10.810810810810811</v>
      </c>
      <c r="O159" s="539">
        <f t="shared" si="51"/>
        <v>9.0909090909090917</v>
      </c>
      <c r="P159" s="539">
        <f t="shared" si="52"/>
        <v>14.285714285714285</v>
      </c>
      <c r="Q159" s="539">
        <f t="shared" si="53"/>
        <v>113.51351351351352</v>
      </c>
      <c r="R159" s="539">
        <f t="shared" si="54"/>
        <v>97.727272727272734</v>
      </c>
    </row>
    <row r="160" spans="1:18" x14ac:dyDescent="0.2">
      <c r="A160" s="499" t="s">
        <v>548</v>
      </c>
      <c r="B160" s="542">
        <v>5</v>
      </c>
      <c r="C160" s="541" t="s">
        <v>670</v>
      </c>
      <c r="D160" s="540">
        <v>8</v>
      </c>
      <c r="E160" s="540">
        <v>39</v>
      </c>
      <c r="F160" s="540">
        <f t="shared" si="58"/>
        <v>47</v>
      </c>
      <c r="G160" s="540">
        <v>6</v>
      </c>
      <c r="H160" s="540">
        <v>27</v>
      </c>
      <c r="I160" s="540">
        <f t="shared" si="57"/>
        <v>33</v>
      </c>
      <c r="J160" s="540">
        <v>9</v>
      </c>
      <c r="K160" s="540">
        <v>28</v>
      </c>
      <c r="L160" s="540">
        <f t="shared" si="59"/>
        <v>37</v>
      </c>
      <c r="M160" s="539">
        <f t="shared" si="49"/>
        <v>75</v>
      </c>
      <c r="N160" s="539">
        <f t="shared" si="50"/>
        <v>69.230769230769226</v>
      </c>
      <c r="O160" s="539">
        <f t="shared" si="51"/>
        <v>70.212765957446805</v>
      </c>
      <c r="P160" s="539">
        <f t="shared" si="52"/>
        <v>112.5</v>
      </c>
      <c r="Q160" s="539">
        <f t="shared" si="53"/>
        <v>71.794871794871796</v>
      </c>
      <c r="R160" s="539">
        <f t="shared" si="54"/>
        <v>78.723404255319153</v>
      </c>
    </row>
    <row r="161" spans="1:18" x14ac:dyDescent="0.2">
      <c r="A161" s="499" t="s">
        <v>551</v>
      </c>
      <c r="B161" s="542">
        <v>5</v>
      </c>
      <c r="C161" s="541" t="s">
        <v>670</v>
      </c>
      <c r="D161" s="540">
        <v>14</v>
      </c>
      <c r="E161" s="540">
        <v>27</v>
      </c>
      <c r="F161" s="540">
        <f t="shared" si="58"/>
        <v>41</v>
      </c>
      <c r="G161" s="540">
        <v>2</v>
      </c>
      <c r="H161" s="540">
        <v>10</v>
      </c>
      <c r="I161" s="540">
        <f t="shared" si="57"/>
        <v>12</v>
      </c>
      <c r="J161" s="540">
        <v>3</v>
      </c>
      <c r="K161" s="540">
        <v>11</v>
      </c>
      <c r="L161" s="540">
        <f t="shared" si="59"/>
        <v>14</v>
      </c>
      <c r="M161" s="539">
        <f t="shared" si="49"/>
        <v>14.285714285714285</v>
      </c>
      <c r="N161" s="539">
        <f t="shared" si="50"/>
        <v>37.037037037037038</v>
      </c>
      <c r="O161" s="539">
        <f t="shared" si="51"/>
        <v>29.268292682926827</v>
      </c>
      <c r="P161" s="539">
        <f t="shared" si="52"/>
        <v>21.428571428571427</v>
      </c>
      <c r="Q161" s="539">
        <f t="shared" si="53"/>
        <v>40.74074074074074</v>
      </c>
      <c r="R161" s="539">
        <f t="shared" si="54"/>
        <v>34.146341463414636</v>
      </c>
    </row>
    <row r="162" spans="1:18" x14ac:dyDescent="0.2">
      <c r="A162" s="499" t="s">
        <v>553</v>
      </c>
      <c r="B162" s="542">
        <v>5</v>
      </c>
      <c r="C162" s="541" t="s">
        <v>670</v>
      </c>
      <c r="D162" s="540">
        <v>11</v>
      </c>
      <c r="E162" s="540">
        <v>28</v>
      </c>
      <c r="F162" s="540">
        <f t="shared" si="58"/>
        <v>39</v>
      </c>
      <c r="G162" s="540">
        <v>1</v>
      </c>
      <c r="H162" s="540">
        <v>0</v>
      </c>
      <c r="I162" s="540">
        <f t="shared" si="57"/>
        <v>1</v>
      </c>
      <c r="J162" s="540">
        <v>11</v>
      </c>
      <c r="K162" s="540">
        <v>20</v>
      </c>
      <c r="L162" s="540">
        <f t="shared" si="59"/>
        <v>31</v>
      </c>
      <c r="M162" s="539">
        <f t="shared" si="49"/>
        <v>9.0909090909090917</v>
      </c>
      <c r="N162" s="539">
        <f t="shared" si="50"/>
        <v>0</v>
      </c>
      <c r="O162" s="539">
        <f t="shared" si="51"/>
        <v>2.5641025641025639</v>
      </c>
      <c r="P162" s="539">
        <f t="shared" si="52"/>
        <v>100</v>
      </c>
      <c r="Q162" s="539">
        <f t="shared" si="53"/>
        <v>71.428571428571431</v>
      </c>
      <c r="R162" s="539">
        <f t="shared" si="54"/>
        <v>79.487179487179489</v>
      </c>
    </row>
    <row r="163" spans="1:18" x14ac:dyDescent="0.2">
      <c r="A163" s="505" t="s">
        <v>122</v>
      </c>
      <c r="B163" s="548"/>
      <c r="C163" s="544"/>
      <c r="D163" s="547">
        <f t="shared" ref="D163:L163" si="60">+D164+D169</f>
        <v>225</v>
      </c>
      <c r="E163" s="547">
        <f t="shared" si="60"/>
        <v>203</v>
      </c>
      <c r="F163" s="547">
        <f t="shared" si="60"/>
        <v>428</v>
      </c>
      <c r="G163" s="547">
        <f t="shared" si="60"/>
        <v>81</v>
      </c>
      <c r="H163" s="547">
        <f t="shared" si="60"/>
        <v>94</v>
      </c>
      <c r="I163" s="547">
        <f t="shared" si="60"/>
        <v>175</v>
      </c>
      <c r="J163" s="547">
        <f t="shared" si="60"/>
        <v>102</v>
      </c>
      <c r="K163" s="547">
        <f t="shared" si="60"/>
        <v>144</v>
      </c>
      <c r="L163" s="547">
        <f t="shared" si="60"/>
        <v>246</v>
      </c>
      <c r="M163" s="546">
        <f t="shared" si="49"/>
        <v>36</v>
      </c>
      <c r="N163" s="546">
        <f t="shared" si="50"/>
        <v>46.305418719211822</v>
      </c>
      <c r="O163" s="546">
        <f t="shared" si="51"/>
        <v>40.887850467289724</v>
      </c>
      <c r="P163" s="546">
        <f t="shared" si="52"/>
        <v>45.333333333333329</v>
      </c>
      <c r="Q163" s="546">
        <f t="shared" si="53"/>
        <v>70.935960591133011</v>
      </c>
      <c r="R163" s="546">
        <f t="shared" si="54"/>
        <v>57.476635514018696</v>
      </c>
    </row>
    <row r="164" spans="1:18" x14ac:dyDescent="0.2">
      <c r="A164" s="502" t="s">
        <v>121</v>
      </c>
      <c r="B164" s="545"/>
      <c r="C164" s="544"/>
      <c r="D164" s="519">
        <f t="shared" ref="D164:L164" si="61">SUM(D165:D168)</f>
        <v>53</v>
      </c>
      <c r="E164" s="519">
        <f t="shared" si="61"/>
        <v>70</v>
      </c>
      <c r="F164" s="519">
        <f t="shared" si="61"/>
        <v>123</v>
      </c>
      <c r="G164" s="519">
        <f t="shared" si="61"/>
        <v>18</v>
      </c>
      <c r="H164" s="519">
        <f t="shared" si="61"/>
        <v>22</v>
      </c>
      <c r="I164" s="519">
        <f t="shared" si="61"/>
        <v>40</v>
      </c>
      <c r="J164" s="519">
        <f t="shared" si="61"/>
        <v>39</v>
      </c>
      <c r="K164" s="519">
        <f t="shared" si="61"/>
        <v>72</v>
      </c>
      <c r="L164" s="519">
        <f t="shared" si="61"/>
        <v>111</v>
      </c>
      <c r="M164" s="543">
        <f t="shared" si="49"/>
        <v>33.962264150943398</v>
      </c>
      <c r="N164" s="543">
        <f t="shared" si="50"/>
        <v>31.428571428571427</v>
      </c>
      <c r="O164" s="543">
        <f t="shared" si="51"/>
        <v>32.520325203252028</v>
      </c>
      <c r="P164" s="543">
        <f t="shared" si="52"/>
        <v>73.584905660377359</v>
      </c>
      <c r="Q164" s="543">
        <f t="shared" si="53"/>
        <v>102.85714285714285</v>
      </c>
      <c r="R164" s="543">
        <f t="shared" si="54"/>
        <v>90.243902439024396</v>
      </c>
    </row>
    <row r="165" spans="1:18" x14ac:dyDescent="0.2">
      <c r="A165" s="499" t="s">
        <v>568</v>
      </c>
      <c r="B165" s="542">
        <v>5</v>
      </c>
      <c r="C165" s="541" t="s">
        <v>670</v>
      </c>
      <c r="D165" s="540">
        <v>17</v>
      </c>
      <c r="E165" s="540">
        <v>11</v>
      </c>
      <c r="F165" s="540">
        <f>SUM(D165:E165)</f>
        <v>28</v>
      </c>
      <c r="G165" s="540">
        <v>1</v>
      </c>
      <c r="H165" s="540">
        <v>2</v>
      </c>
      <c r="I165" s="540">
        <f>SUM(G165:H165)</f>
        <v>3</v>
      </c>
      <c r="J165" s="540">
        <v>2</v>
      </c>
      <c r="K165" s="540">
        <v>7</v>
      </c>
      <c r="L165" s="540">
        <f>SUM(J165:K165)</f>
        <v>9</v>
      </c>
      <c r="M165" s="539">
        <f t="shared" ref="M165:M174" si="62">IF(G165=0,0,(G165/D165)*100)</f>
        <v>5.8823529411764701</v>
      </c>
      <c r="N165" s="539">
        <f t="shared" ref="N165:N174" si="63">IF(H165=0,0,(H165/E165)*100)</f>
        <v>18.181818181818183</v>
      </c>
      <c r="O165" s="539">
        <f t="shared" ref="O165:O174" si="64">IF(I165=0,0,(I165/F165)*100)</f>
        <v>10.714285714285714</v>
      </c>
      <c r="P165" s="539">
        <f t="shared" ref="P165:P174" si="65">IF(J165=0,0,(J165/D165)*100)</f>
        <v>11.76470588235294</v>
      </c>
      <c r="Q165" s="539">
        <f t="shared" ref="Q165:Q174" si="66">IF(K165=0,0,(K165/E165)*100)</f>
        <v>63.636363636363633</v>
      </c>
      <c r="R165" s="539">
        <f t="shared" ref="R165:R174" si="67">IF(L165=0,0,(L165/F165)*100)</f>
        <v>32.142857142857146</v>
      </c>
    </row>
    <row r="166" spans="1:18" s="488" customFormat="1" x14ac:dyDescent="0.2">
      <c r="A166" s="499" t="s">
        <v>600</v>
      </c>
      <c r="B166" s="542">
        <v>5</v>
      </c>
      <c r="C166" s="541" t="s">
        <v>670</v>
      </c>
      <c r="D166" s="540">
        <v>23</v>
      </c>
      <c r="E166" s="540">
        <v>10</v>
      </c>
      <c r="F166" s="540">
        <f>SUM(D166:E166)</f>
        <v>33</v>
      </c>
      <c r="G166" s="540">
        <v>14</v>
      </c>
      <c r="H166" s="540">
        <v>5</v>
      </c>
      <c r="I166" s="540">
        <f>SUM(G166:H166)</f>
        <v>19</v>
      </c>
      <c r="J166" s="540">
        <v>21</v>
      </c>
      <c r="K166" s="540">
        <v>6</v>
      </c>
      <c r="L166" s="540">
        <f>SUM(J166:K166)</f>
        <v>27</v>
      </c>
      <c r="M166" s="539">
        <f t="shared" si="62"/>
        <v>60.869565217391312</v>
      </c>
      <c r="N166" s="539">
        <f t="shared" si="63"/>
        <v>50</v>
      </c>
      <c r="O166" s="539">
        <f t="shared" si="64"/>
        <v>57.575757575757578</v>
      </c>
      <c r="P166" s="539">
        <f t="shared" si="65"/>
        <v>91.304347826086953</v>
      </c>
      <c r="Q166" s="539">
        <f t="shared" si="66"/>
        <v>60</v>
      </c>
      <c r="R166" s="539">
        <f t="shared" si="67"/>
        <v>81.818181818181827</v>
      </c>
    </row>
    <row r="167" spans="1:18" x14ac:dyDescent="0.2">
      <c r="A167" s="499" t="s">
        <v>537</v>
      </c>
      <c r="B167" s="542">
        <v>5</v>
      </c>
      <c r="C167" s="541" t="s">
        <v>670</v>
      </c>
      <c r="D167" s="540">
        <v>10</v>
      </c>
      <c r="E167" s="540">
        <v>21</v>
      </c>
      <c r="F167" s="540">
        <f>SUM(D167:E167)</f>
        <v>31</v>
      </c>
      <c r="G167" s="540">
        <v>2</v>
      </c>
      <c r="H167" s="540">
        <v>12</v>
      </c>
      <c r="I167" s="540">
        <f>SUM(G167:H167)</f>
        <v>14</v>
      </c>
      <c r="J167" s="540">
        <v>8</v>
      </c>
      <c r="K167" s="540">
        <v>31</v>
      </c>
      <c r="L167" s="540">
        <f>SUM(J167:K167)</f>
        <v>39</v>
      </c>
      <c r="M167" s="539">
        <f t="shared" si="62"/>
        <v>20</v>
      </c>
      <c r="N167" s="539">
        <f t="shared" si="63"/>
        <v>57.142857142857139</v>
      </c>
      <c r="O167" s="539">
        <f t="shared" si="64"/>
        <v>45.161290322580641</v>
      </c>
      <c r="P167" s="539">
        <f t="shared" si="65"/>
        <v>80</v>
      </c>
      <c r="Q167" s="539">
        <f t="shared" si="66"/>
        <v>147.61904761904762</v>
      </c>
      <c r="R167" s="539">
        <f t="shared" si="67"/>
        <v>125.80645161290323</v>
      </c>
    </row>
    <row r="168" spans="1:18" x14ac:dyDescent="0.2">
      <c r="A168" s="499" t="s">
        <v>544</v>
      </c>
      <c r="B168" s="542">
        <v>5</v>
      </c>
      <c r="C168" s="541" t="s">
        <v>670</v>
      </c>
      <c r="D168" s="540">
        <v>3</v>
      </c>
      <c r="E168" s="540">
        <v>28</v>
      </c>
      <c r="F168" s="540">
        <f>SUM(D168:E168)</f>
        <v>31</v>
      </c>
      <c r="G168" s="540">
        <v>1</v>
      </c>
      <c r="H168" s="540">
        <v>3</v>
      </c>
      <c r="I168" s="540">
        <f>SUM(G168:H168)</f>
        <v>4</v>
      </c>
      <c r="J168" s="540">
        <v>8</v>
      </c>
      <c r="K168" s="540">
        <v>28</v>
      </c>
      <c r="L168" s="540">
        <f>SUM(J168:K168)</f>
        <v>36</v>
      </c>
      <c r="M168" s="539">
        <f t="shared" si="62"/>
        <v>33.333333333333329</v>
      </c>
      <c r="N168" s="539">
        <f t="shared" si="63"/>
        <v>10.714285714285714</v>
      </c>
      <c r="O168" s="539">
        <f t="shared" si="64"/>
        <v>12.903225806451612</v>
      </c>
      <c r="P168" s="539">
        <f t="shared" si="65"/>
        <v>266.66666666666663</v>
      </c>
      <c r="Q168" s="539">
        <f t="shared" si="66"/>
        <v>100</v>
      </c>
      <c r="R168" s="539">
        <f t="shared" si="67"/>
        <v>116.12903225806453</v>
      </c>
    </row>
    <row r="169" spans="1:18" x14ac:dyDescent="0.2">
      <c r="A169" s="502" t="s">
        <v>120</v>
      </c>
      <c r="B169" s="545"/>
      <c r="C169" s="544"/>
      <c r="D169" s="519">
        <f t="shared" ref="D169:L169" si="68">SUM(D170:D173)</f>
        <v>172</v>
      </c>
      <c r="E169" s="519">
        <f t="shared" si="68"/>
        <v>133</v>
      </c>
      <c r="F169" s="519">
        <f t="shared" si="68"/>
        <v>305</v>
      </c>
      <c r="G169" s="519">
        <f t="shared" si="68"/>
        <v>63</v>
      </c>
      <c r="H169" s="519">
        <f t="shared" si="68"/>
        <v>72</v>
      </c>
      <c r="I169" s="519">
        <f t="shared" si="68"/>
        <v>135</v>
      </c>
      <c r="J169" s="519">
        <f t="shared" si="68"/>
        <v>63</v>
      </c>
      <c r="K169" s="519">
        <f t="shared" si="68"/>
        <v>72</v>
      </c>
      <c r="L169" s="519">
        <f t="shared" si="68"/>
        <v>135</v>
      </c>
      <c r="M169" s="543">
        <f t="shared" si="62"/>
        <v>36.627906976744185</v>
      </c>
      <c r="N169" s="543">
        <f t="shared" si="63"/>
        <v>54.13533834586466</v>
      </c>
      <c r="O169" s="543">
        <f t="shared" si="64"/>
        <v>44.26229508196721</v>
      </c>
      <c r="P169" s="543">
        <f t="shared" si="65"/>
        <v>36.627906976744185</v>
      </c>
      <c r="Q169" s="543">
        <f t="shared" si="66"/>
        <v>54.13533834586466</v>
      </c>
      <c r="R169" s="543">
        <f t="shared" si="67"/>
        <v>44.26229508196721</v>
      </c>
    </row>
    <row r="170" spans="1:18" x14ac:dyDescent="0.2">
      <c r="A170" s="499" t="s">
        <v>566</v>
      </c>
      <c r="B170" s="542">
        <v>5</v>
      </c>
      <c r="C170" s="541" t="s">
        <v>670</v>
      </c>
      <c r="D170" s="540">
        <v>42</v>
      </c>
      <c r="E170" s="540">
        <v>31</v>
      </c>
      <c r="F170" s="540">
        <f>SUM(D170:E170)</f>
        <v>73</v>
      </c>
      <c r="G170" s="540">
        <v>11</v>
      </c>
      <c r="H170" s="540">
        <v>12</v>
      </c>
      <c r="I170" s="540">
        <f>SUM(G170:H170)</f>
        <v>23</v>
      </c>
      <c r="J170" s="540">
        <v>11</v>
      </c>
      <c r="K170" s="540">
        <v>12</v>
      </c>
      <c r="L170" s="540">
        <f>SUM(J170:K170)</f>
        <v>23</v>
      </c>
      <c r="M170" s="539">
        <f t="shared" si="62"/>
        <v>26.190476190476193</v>
      </c>
      <c r="N170" s="539">
        <f t="shared" si="63"/>
        <v>38.70967741935484</v>
      </c>
      <c r="O170" s="539">
        <f t="shared" si="64"/>
        <v>31.506849315068493</v>
      </c>
      <c r="P170" s="539">
        <f t="shared" si="65"/>
        <v>26.190476190476193</v>
      </c>
      <c r="Q170" s="539">
        <f t="shared" si="66"/>
        <v>38.70967741935484</v>
      </c>
      <c r="R170" s="539">
        <f t="shared" si="67"/>
        <v>31.506849315068493</v>
      </c>
    </row>
    <row r="171" spans="1:18" x14ac:dyDescent="0.2">
      <c r="A171" s="499" t="s">
        <v>567</v>
      </c>
      <c r="B171" s="542">
        <v>5</v>
      </c>
      <c r="C171" s="541" t="s">
        <v>670</v>
      </c>
      <c r="D171" s="540">
        <v>42</v>
      </c>
      <c r="E171" s="540">
        <v>33</v>
      </c>
      <c r="F171" s="540">
        <f>SUM(D171:E171)</f>
        <v>75</v>
      </c>
      <c r="G171" s="540">
        <v>17</v>
      </c>
      <c r="H171" s="540">
        <v>14</v>
      </c>
      <c r="I171" s="540">
        <f>SUM(G171:H171)</f>
        <v>31</v>
      </c>
      <c r="J171" s="540">
        <v>17</v>
      </c>
      <c r="K171" s="540">
        <v>14</v>
      </c>
      <c r="L171" s="540">
        <f>SUM(J171:K171)</f>
        <v>31</v>
      </c>
      <c r="M171" s="539">
        <f t="shared" si="62"/>
        <v>40.476190476190474</v>
      </c>
      <c r="N171" s="539">
        <f t="shared" si="63"/>
        <v>42.424242424242422</v>
      </c>
      <c r="O171" s="539">
        <f t="shared" si="64"/>
        <v>41.333333333333336</v>
      </c>
      <c r="P171" s="539">
        <f t="shared" si="65"/>
        <v>40.476190476190474</v>
      </c>
      <c r="Q171" s="539">
        <f t="shared" si="66"/>
        <v>42.424242424242422</v>
      </c>
      <c r="R171" s="539">
        <f t="shared" si="67"/>
        <v>41.333333333333336</v>
      </c>
    </row>
    <row r="172" spans="1:18" x14ac:dyDescent="0.2">
      <c r="A172" s="499" t="s">
        <v>570</v>
      </c>
      <c r="B172" s="542">
        <v>5</v>
      </c>
      <c r="C172" s="541" t="s">
        <v>670</v>
      </c>
      <c r="D172" s="540">
        <v>56</v>
      </c>
      <c r="E172" s="540">
        <v>23</v>
      </c>
      <c r="F172" s="540">
        <f>SUM(D172:E172)</f>
        <v>79</v>
      </c>
      <c r="G172" s="540">
        <v>14</v>
      </c>
      <c r="H172" s="540">
        <v>11</v>
      </c>
      <c r="I172" s="540">
        <f>SUM(G172:H172)</f>
        <v>25</v>
      </c>
      <c r="J172" s="540">
        <v>14</v>
      </c>
      <c r="K172" s="540">
        <v>11</v>
      </c>
      <c r="L172" s="540">
        <f>SUM(J172:K172)</f>
        <v>25</v>
      </c>
      <c r="M172" s="539">
        <f t="shared" si="62"/>
        <v>25</v>
      </c>
      <c r="N172" s="539">
        <f t="shared" si="63"/>
        <v>47.826086956521742</v>
      </c>
      <c r="O172" s="539">
        <f t="shared" si="64"/>
        <v>31.645569620253166</v>
      </c>
      <c r="P172" s="539">
        <f t="shared" si="65"/>
        <v>25</v>
      </c>
      <c r="Q172" s="539">
        <f t="shared" si="66"/>
        <v>47.826086956521742</v>
      </c>
      <c r="R172" s="539">
        <f t="shared" si="67"/>
        <v>31.645569620253166</v>
      </c>
    </row>
    <row r="173" spans="1:18" x14ac:dyDescent="0.2">
      <c r="A173" s="499" t="s">
        <v>550</v>
      </c>
      <c r="B173" s="542">
        <v>5</v>
      </c>
      <c r="C173" s="541" t="s">
        <v>670</v>
      </c>
      <c r="D173" s="540">
        <v>32</v>
      </c>
      <c r="E173" s="540">
        <v>46</v>
      </c>
      <c r="F173" s="540">
        <f>SUM(D173:E173)</f>
        <v>78</v>
      </c>
      <c r="G173" s="540">
        <v>21</v>
      </c>
      <c r="H173" s="540">
        <v>35</v>
      </c>
      <c r="I173" s="540">
        <f>SUM(G173:H173)</f>
        <v>56</v>
      </c>
      <c r="J173" s="540">
        <v>21</v>
      </c>
      <c r="K173" s="540">
        <v>35</v>
      </c>
      <c r="L173" s="540">
        <f>SUM(J173:K173)</f>
        <v>56</v>
      </c>
      <c r="M173" s="539">
        <f t="shared" si="62"/>
        <v>65.625</v>
      </c>
      <c r="N173" s="539">
        <f t="shared" si="63"/>
        <v>76.08695652173914</v>
      </c>
      <c r="O173" s="539">
        <f t="shared" si="64"/>
        <v>71.794871794871796</v>
      </c>
      <c r="P173" s="539">
        <f t="shared" si="65"/>
        <v>65.625</v>
      </c>
      <c r="Q173" s="539">
        <f t="shared" si="66"/>
        <v>76.08695652173914</v>
      </c>
      <c r="R173" s="539">
        <f t="shared" si="67"/>
        <v>71.794871794871796</v>
      </c>
    </row>
    <row r="174" spans="1:18" x14ac:dyDescent="0.2">
      <c r="A174" s="121" t="s">
        <v>380</v>
      </c>
      <c r="B174" s="538"/>
      <c r="C174" s="537"/>
      <c r="D174" s="536">
        <f t="shared" ref="D174:L174" si="69">+D5+D82+D163</f>
        <v>3710</v>
      </c>
      <c r="E174" s="536">
        <f t="shared" si="69"/>
        <v>4881</v>
      </c>
      <c r="F174" s="536">
        <f t="shared" si="69"/>
        <v>8591</v>
      </c>
      <c r="G174" s="536">
        <f t="shared" si="69"/>
        <v>1660</v>
      </c>
      <c r="H174" s="536">
        <f t="shared" si="69"/>
        <v>2897</v>
      </c>
      <c r="I174" s="536">
        <f t="shared" si="69"/>
        <v>4557</v>
      </c>
      <c r="J174" s="536">
        <f t="shared" si="69"/>
        <v>2375</v>
      </c>
      <c r="K174" s="536">
        <f t="shared" si="69"/>
        <v>3647</v>
      </c>
      <c r="L174" s="536">
        <f t="shared" si="69"/>
        <v>6022</v>
      </c>
      <c r="M174" s="535">
        <f t="shared" si="62"/>
        <v>44.743935309973047</v>
      </c>
      <c r="N174" s="535">
        <f t="shared" si="63"/>
        <v>59.352591682032376</v>
      </c>
      <c r="O174" s="535">
        <f t="shared" si="64"/>
        <v>53.043883133511812</v>
      </c>
      <c r="P174" s="535">
        <f t="shared" si="65"/>
        <v>64.016172506738542</v>
      </c>
      <c r="Q174" s="535">
        <f t="shared" si="66"/>
        <v>74.718295431264082</v>
      </c>
      <c r="R174" s="534">
        <f t="shared" si="67"/>
        <v>70.09661273425678</v>
      </c>
    </row>
    <row r="176" spans="1:18" s="488" customFormat="1" ht="12.75" customHeight="1" x14ac:dyDescent="0.2">
      <c r="A176" s="118" t="s">
        <v>796</v>
      </c>
    </row>
    <row r="177" spans="1:18" hidden="1" x14ac:dyDescent="0.2">
      <c r="A177" s="891" t="s">
        <v>797</v>
      </c>
      <c r="B177" s="891"/>
      <c r="C177" s="891"/>
      <c r="D177" s="891"/>
      <c r="E177" s="891"/>
      <c r="F177" s="891"/>
      <c r="G177" s="891"/>
      <c r="H177" s="891"/>
      <c r="I177" s="891"/>
      <c r="J177" s="891"/>
      <c r="K177" s="891"/>
      <c r="L177" s="891"/>
      <c r="M177" s="891"/>
      <c r="N177" s="891"/>
      <c r="O177" s="891"/>
      <c r="P177" s="891"/>
      <c r="Q177" s="891"/>
      <c r="R177" s="891"/>
    </row>
    <row r="178" spans="1:18" x14ac:dyDescent="0.2">
      <c r="A178" s="118" t="s">
        <v>823</v>
      </c>
      <c r="B178" s="118"/>
      <c r="C178" s="530"/>
      <c r="D178" s="533"/>
      <c r="E178" s="533"/>
      <c r="F178" s="533"/>
      <c r="G178" s="533"/>
      <c r="H178" s="533"/>
      <c r="I178" s="487"/>
    </row>
    <row r="179" spans="1:18" ht="12" customHeight="1" x14ac:dyDescent="0.2">
      <c r="B179" s="699"/>
      <c r="C179" s="699"/>
      <c r="D179" s="699"/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</row>
    <row r="180" spans="1:18" ht="45.75" customHeight="1" x14ac:dyDescent="0.2">
      <c r="A180" s="492" t="s">
        <v>680</v>
      </c>
      <c r="B180" s="492"/>
      <c r="C180" s="532"/>
      <c r="D180" s="487"/>
      <c r="E180" s="487"/>
      <c r="F180" s="487"/>
      <c r="G180" s="527"/>
      <c r="H180" s="527"/>
      <c r="I180" s="487"/>
      <c r="J180" s="487"/>
      <c r="K180" s="487"/>
      <c r="L180" s="487"/>
      <c r="M180" s="487"/>
      <c r="N180" s="487"/>
      <c r="O180" s="487"/>
      <c r="P180" s="487"/>
      <c r="Q180" s="487"/>
      <c r="R180" s="487"/>
    </row>
    <row r="181" spans="1:18" x14ac:dyDescent="0.2">
      <c r="A181" s="531"/>
      <c r="B181" s="531"/>
      <c r="C181" s="530"/>
      <c r="D181" s="487"/>
      <c r="E181" s="487"/>
      <c r="F181" s="487"/>
      <c r="G181" s="527"/>
      <c r="H181" s="527"/>
      <c r="I181" s="487"/>
      <c r="J181" s="487"/>
      <c r="K181" s="487"/>
      <c r="L181" s="487"/>
      <c r="M181" s="487"/>
      <c r="N181" s="487"/>
      <c r="O181" s="487"/>
      <c r="P181" s="487"/>
      <c r="Q181" s="487"/>
      <c r="R181" s="487"/>
    </row>
    <row r="182" spans="1:18" ht="33" customHeight="1" x14ac:dyDescent="0.2">
      <c r="A182" s="531"/>
      <c r="B182" s="531"/>
      <c r="C182" s="530"/>
      <c r="D182" s="487"/>
      <c r="E182" s="487"/>
      <c r="F182" s="487"/>
      <c r="G182" s="527"/>
      <c r="H182" s="527"/>
      <c r="I182" s="487"/>
      <c r="J182" s="487"/>
      <c r="K182" s="487"/>
      <c r="L182" s="487"/>
      <c r="M182" s="487"/>
      <c r="N182" s="487"/>
      <c r="O182" s="487"/>
      <c r="P182" s="487"/>
      <c r="Q182" s="487"/>
      <c r="R182" s="487"/>
    </row>
    <row r="183" spans="1:18" x14ac:dyDescent="0.2">
      <c r="A183" s="531"/>
      <c r="B183" s="531"/>
      <c r="C183" s="530"/>
      <c r="D183" s="487"/>
      <c r="E183" s="487"/>
      <c r="F183" s="487"/>
      <c r="G183" s="527"/>
      <c r="H183" s="527"/>
      <c r="I183" s="487"/>
      <c r="J183" s="487"/>
      <c r="K183" s="487"/>
      <c r="L183" s="487"/>
      <c r="M183" s="487"/>
      <c r="N183" s="487"/>
      <c r="O183" s="487"/>
      <c r="P183" s="487"/>
      <c r="Q183" s="487"/>
      <c r="R183" s="487"/>
    </row>
    <row r="184" spans="1:18" x14ac:dyDescent="0.2">
      <c r="A184" s="491"/>
      <c r="B184" s="491"/>
      <c r="C184" s="528"/>
      <c r="D184" s="487"/>
      <c r="E184" s="487"/>
      <c r="F184" s="487"/>
      <c r="G184" s="527"/>
      <c r="H184" s="527"/>
      <c r="I184" s="487"/>
      <c r="J184" s="487"/>
      <c r="K184" s="487"/>
      <c r="L184" s="487"/>
      <c r="M184" s="487"/>
      <c r="N184" s="487"/>
      <c r="O184" s="487"/>
      <c r="P184" s="487"/>
      <c r="Q184" s="487"/>
      <c r="R184" s="487"/>
    </row>
    <row r="185" spans="1:18" x14ac:dyDescent="0.2">
      <c r="A185" s="490" t="s">
        <v>681</v>
      </c>
      <c r="B185" s="490"/>
      <c r="C185" s="529"/>
      <c r="D185" s="490"/>
      <c r="E185" s="490"/>
      <c r="F185" s="490"/>
      <c r="G185" s="527"/>
      <c r="H185" s="527"/>
      <c r="I185" s="487"/>
      <c r="J185" s="487"/>
      <c r="K185" s="487"/>
      <c r="L185" s="487"/>
      <c r="M185" s="487"/>
      <c r="N185" s="487"/>
      <c r="O185" s="487"/>
      <c r="P185" s="487"/>
      <c r="Q185" s="487"/>
      <c r="R185" s="487"/>
    </row>
    <row r="186" spans="1:18" x14ac:dyDescent="0.2">
      <c r="A186" s="487"/>
      <c r="B186" s="487"/>
      <c r="C186" s="528"/>
      <c r="D186" s="487"/>
      <c r="E186" s="487"/>
      <c r="F186" s="487"/>
      <c r="G186" s="527"/>
      <c r="H186" s="527"/>
      <c r="I186" s="487"/>
      <c r="J186" s="487"/>
      <c r="K186" s="487"/>
      <c r="L186" s="487"/>
      <c r="M186" s="487"/>
      <c r="N186" s="487"/>
      <c r="O186" s="487"/>
      <c r="P186" s="487"/>
      <c r="Q186" s="487"/>
      <c r="R186" s="487"/>
    </row>
    <row r="187" spans="1:18" x14ac:dyDescent="0.2">
      <c r="A187" s="487"/>
      <c r="B187" s="487"/>
      <c r="C187" s="528"/>
      <c r="D187" s="487"/>
      <c r="E187" s="487"/>
      <c r="F187" s="487"/>
      <c r="G187" s="527"/>
      <c r="H187" s="527">
        <f>+E1611</f>
        <v>0</v>
      </c>
      <c r="I187" s="487"/>
      <c r="J187" s="487"/>
      <c r="K187" s="487"/>
      <c r="L187" s="487"/>
      <c r="M187" s="487"/>
      <c r="N187" s="487"/>
      <c r="O187" s="487"/>
      <c r="P187" s="487"/>
      <c r="Q187" s="487"/>
      <c r="R187" s="487"/>
    </row>
    <row r="188" spans="1:18" x14ac:dyDescent="0.2">
      <c r="A188" s="487"/>
      <c r="B188" s="487"/>
      <c r="C188" s="528"/>
      <c r="D188" s="487"/>
      <c r="E188" s="487"/>
      <c r="F188" s="487"/>
      <c r="G188" s="527"/>
      <c r="H188" s="527"/>
      <c r="I188" s="487"/>
      <c r="J188" s="487"/>
      <c r="K188" s="487"/>
      <c r="L188" s="487"/>
      <c r="M188" s="487"/>
      <c r="N188" s="487"/>
      <c r="O188" s="487"/>
      <c r="P188" s="487"/>
      <c r="Q188" s="487"/>
      <c r="R188" s="487"/>
    </row>
    <row r="189" spans="1:18" x14ac:dyDescent="0.2">
      <c r="A189" s="487"/>
      <c r="B189" s="487"/>
      <c r="C189" s="528"/>
      <c r="D189" s="487"/>
      <c r="E189" s="487"/>
      <c r="F189" s="487"/>
      <c r="G189" s="527"/>
      <c r="H189" s="527"/>
      <c r="I189" s="487"/>
      <c r="J189" s="487"/>
      <c r="K189" s="487"/>
      <c r="L189" s="487"/>
      <c r="M189" s="487"/>
      <c r="N189" s="487"/>
      <c r="O189" s="487"/>
      <c r="P189" s="487"/>
      <c r="Q189" s="487"/>
      <c r="R189" s="487"/>
    </row>
    <row r="190" spans="1:18" x14ac:dyDescent="0.2">
      <c r="A190" s="487"/>
      <c r="B190" s="487"/>
      <c r="C190" s="528"/>
      <c r="D190" s="487"/>
      <c r="E190" s="487"/>
      <c r="F190" s="487"/>
      <c r="G190" s="527"/>
      <c r="H190" s="527"/>
      <c r="I190" s="487"/>
      <c r="J190" s="487"/>
      <c r="K190" s="487"/>
      <c r="L190" s="487"/>
      <c r="M190" s="487"/>
      <c r="N190" s="487"/>
      <c r="O190" s="487"/>
      <c r="P190" s="487"/>
      <c r="Q190" s="487"/>
      <c r="R190" s="487"/>
    </row>
    <row r="191" spans="1:18" x14ac:dyDescent="0.2">
      <c r="A191" s="487"/>
      <c r="B191" s="487"/>
      <c r="C191" s="528"/>
      <c r="D191" s="487"/>
      <c r="E191" s="487"/>
      <c r="F191" s="487"/>
      <c r="G191" s="527"/>
      <c r="H191" s="527"/>
      <c r="I191" s="487"/>
      <c r="J191" s="487"/>
      <c r="K191" s="487"/>
      <c r="L191" s="487"/>
      <c r="M191" s="487"/>
      <c r="N191" s="487"/>
      <c r="O191" s="487"/>
      <c r="P191" s="487"/>
      <c r="Q191" s="487"/>
      <c r="R191" s="487"/>
    </row>
    <row r="192" spans="1:18" x14ac:dyDescent="0.2">
      <c r="A192" s="487"/>
      <c r="B192" s="487"/>
      <c r="C192" s="528"/>
      <c r="D192" s="487"/>
      <c r="E192" s="487"/>
      <c r="F192" s="487"/>
      <c r="G192" s="527"/>
      <c r="H192" s="527"/>
      <c r="I192" s="487"/>
      <c r="J192" s="487"/>
      <c r="K192" s="487"/>
      <c r="L192" s="487"/>
      <c r="M192" s="487"/>
      <c r="N192" s="487"/>
      <c r="O192" s="487"/>
      <c r="P192" s="487"/>
      <c r="Q192" s="487"/>
      <c r="R192" s="487"/>
    </row>
    <row r="193" spans="1:18" x14ac:dyDescent="0.2">
      <c r="A193" s="487"/>
      <c r="B193" s="487"/>
      <c r="C193" s="528"/>
      <c r="D193" s="487"/>
      <c r="E193" s="487"/>
      <c r="F193" s="487"/>
      <c r="G193" s="527"/>
      <c r="H193" s="527"/>
      <c r="I193" s="487"/>
      <c r="J193" s="487"/>
      <c r="K193" s="487"/>
      <c r="L193" s="487"/>
      <c r="M193" s="487"/>
      <c r="N193" s="487"/>
      <c r="O193" s="487"/>
      <c r="P193" s="487"/>
      <c r="Q193" s="487"/>
      <c r="R193" s="487"/>
    </row>
    <row r="194" spans="1:18" x14ac:dyDescent="0.2">
      <c r="A194" s="488"/>
      <c r="B194" s="488"/>
      <c r="C194" s="525"/>
      <c r="D194" s="488"/>
      <c r="E194" s="488"/>
      <c r="F194" s="488"/>
      <c r="G194" s="527"/>
      <c r="H194" s="527"/>
      <c r="I194" s="487"/>
      <c r="J194" s="487"/>
      <c r="K194" s="487"/>
      <c r="L194" s="487"/>
      <c r="M194" s="487"/>
      <c r="N194" s="487"/>
      <c r="O194" s="487"/>
      <c r="P194" s="487"/>
      <c r="Q194" s="487"/>
      <c r="R194" s="487"/>
    </row>
    <row r="195" spans="1:18" x14ac:dyDescent="0.2">
      <c r="A195" s="487"/>
      <c r="B195" s="487"/>
      <c r="C195" s="528"/>
      <c r="D195" s="487"/>
      <c r="E195" s="487"/>
      <c r="F195" s="487"/>
      <c r="G195" s="527"/>
      <c r="H195" s="527"/>
      <c r="I195" s="487"/>
      <c r="J195" s="487"/>
      <c r="K195" s="487"/>
      <c r="L195" s="487"/>
      <c r="M195" s="487"/>
      <c r="N195" s="487"/>
      <c r="O195" s="487"/>
      <c r="P195" s="487"/>
      <c r="Q195" s="487"/>
      <c r="R195" s="487"/>
    </row>
    <row r="196" spans="1:18" x14ac:dyDescent="0.2">
      <c r="A196" s="487"/>
      <c r="B196" s="487"/>
      <c r="C196" s="528"/>
      <c r="D196" s="487"/>
      <c r="E196" s="487"/>
      <c r="F196" s="487"/>
      <c r="G196" s="527"/>
      <c r="H196" s="527"/>
      <c r="I196" s="487"/>
      <c r="J196" s="487"/>
      <c r="K196" s="487"/>
      <c r="L196" s="487"/>
      <c r="M196" s="487"/>
      <c r="N196" s="487"/>
      <c r="O196" s="487"/>
      <c r="P196" s="487"/>
      <c r="Q196" s="487"/>
      <c r="R196" s="487"/>
    </row>
    <row r="197" spans="1:18" x14ac:dyDescent="0.2">
      <c r="A197" s="487"/>
      <c r="B197" s="487"/>
      <c r="C197" s="528"/>
      <c r="D197" s="487"/>
      <c r="E197" s="487"/>
      <c r="F197" s="487"/>
      <c r="G197" s="527"/>
      <c r="H197" s="527"/>
      <c r="I197" s="487"/>
      <c r="J197" s="487"/>
      <c r="K197" s="487"/>
      <c r="L197" s="487"/>
      <c r="M197" s="487"/>
      <c r="N197" s="487"/>
      <c r="O197" s="487"/>
      <c r="P197" s="487"/>
      <c r="Q197" s="487"/>
      <c r="R197" s="487"/>
    </row>
    <row r="198" spans="1:18" x14ac:dyDescent="0.2">
      <c r="A198" s="487"/>
      <c r="B198" s="487"/>
      <c r="C198" s="528"/>
      <c r="D198" s="487"/>
      <c r="E198" s="487"/>
      <c r="F198" s="487"/>
      <c r="G198" s="527"/>
      <c r="H198" s="527"/>
      <c r="I198" s="487"/>
      <c r="J198" s="487"/>
      <c r="K198" s="487"/>
      <c r="L198" s="487"/>
      <c r="M198" s="487"/>
      <c r="N198" s="487"/>
      <c r="O198" s="487"/>
      <c r="P198" s="487"/>
      <c r="Q198" s="487"/>
      <c r="R198" s="487"/>
    </row>
    <row r="199" spans="1:18" x14ac:dyDescent="0.2">
      <c r="A199" s="487"/>
      <c r="B199" s="487"/>
      <c r="C199" s="528"/>
      <c r="D199" s="487"/>
      <c r="E199" s="487"/>
      <c r="F199" s="487"/>
      <c r="G199" s="527"/>
      <c r="H199" s="527"/>
      <c r="I199" s="487"/>
      <c r="J199" s="487"/>
      <c r="K199" s="487"/>
      <c r="L199" s="487"/>
      <c r="M199" s="487"/>
      <c r="N199" s="487"/>
      <c r="O199" s="487"/>
      <c r="P199" s="487"/>
      <c r="Q199" s="487"/>
      <c r="R199" s="487"/>
    </row>
    <row r="200" spans="1:18" x14ac:dyDescent="0.2">
      <c r="A200" s="487"/>
      <c r="B200" s="487"/>
      <c r="C200" s="528"/>
      <c r="D200" s="487"/>
      <c r="E200" s="487"/>
      <c r="F200" s="487"/>
      <c r="G200" s="527"/>
      <c r="H200" s="527"/>
      <c r="I200" s="487"/>
      <c r="J200" s="487"/>
      <c r="K200" s="487"/>
      <c r="L200" s="487"/>
      <c r="M200" s="487"/>
      <c r="N200" s="487"/>
      <c r="O200" s="487"/>
      <c r="P200" s="487"/>
      <c r="Q200" s="487"/>
      <c r="R200" s="487"/>
    </row>
    <row r="201" spans="1:18" x14ac:dyDescent="0.2">
      <c r="A201" s="487"/>
      <c r="B201" s="487"/>
      <c r="C201" s="528"/>
      <c r="D201" s="487"/>
      <c r="E201" s="487"/>
      <c r="F201" s="487"/>
      <c r="G201" s="527"/>
      <c r="H201" s="527"/>
      <c r="I201" s="487"/>
      <c r="J201" s="487"/>
      <c r="K201" s="487"/>
      <c r="L201" s="487"/>
      <c r="M201" s="487"/>
      <c r="N201" s="487"/>
      <c r="O201" s="487"/>
      <c r="P201" s="487"/>
      <c r="Q201" s="487"/>
      <c r="R201" s="487"/>
    </row>
    <row r="202" spans="1:18" x14ac:dyDescent="0.2">
      <c r="A202" s="487"/>
      <c r="B202" s="487"/>
      <c r="C202" s="528"/>
      <c r="D202" s="487"/>
      <c r="E202" s="487"/>
      <c r="F202" s="487"/>
      <c r="G202" s="527"/>
      <c r="H202" s="527"/>
      <c r="I202" s="487"/>
      <c r="J202" s="487"/>
      <c r="K202" s="487"/>
      <c r="L202" s="487"/>
      <c r="M202" s="487"/>
      <c r="N202" s="487"/>
      <c r="O202" s="487"/>
      <c r="P202" s="487"/>
      <c r="Q202" s="487"/>
      <c r="R202" s="487"/>
    </row>
    <row r="203" spans="1:18" x14ac:dyDescent="0.2">
      <c r="A203" s="487"/>
      <c r="B203" s="487"/>
      <c r="C203" s="528"/>
      <c r="D203" s="487"/>
      <c r="E203" s="487"/>
      <c r="F203" s="487"/>
      <c r="G203" s="527"/>
      <c r="H203" s="527"/>
      <c r="I203" s="487"/>
      <c r="J203" s="487"/>
      <c r="K203" s="487"/>
      <c r="L203" s="487"/>
      <c r="M203" s="487"/>
      <c r="N203" s="487"/>
      <c r="O203" s="487"/>
      <c r="P203" s="487"/>
      <c r="Q203" s="487"/>
      <c r="R203" s="487"/>
    </row>
    <row r="204" spans="1:18" x14ac:dyDescent="0.2">
      <c r="A204" s="487"/>
      <c r="B204" s="487"/>
      <c r="C204" s="528"/>
      <c r="D204" s="487"/>
      <c r="E204" s="487"/>
      <c r="F204" s="487"/>
      <c r="G204" s="527"/>
      <c r="H204" s="527"/>
      <c r="I204" s="487"/>
      <c r="J204" s="487"/>
      <c r="K204" s="487"/>
      <c r="L204" s="487"/>
      <c r="M204" s="487"/>
      <c r="N204" s="487"/>
      <c r="O204" s="487"/>
      <c r="P204" s="487"/>
      <c r="Q204" s="487"/>
      <c r="R204" s="487"/>
    </row>
  </sheetData>
  <mergeCells count="10">
    <mergeCell ref="B3:B4"/>
    <mergeCell ref="C3:C4"/>
    <mergeCell ref="A177:R177"/>
    <mergeCell ref="A1:R1"/>
    <mergeCell ref="A3:A4"/>
    <mergeCell ref="D3:F3"/>
    <mergeCell ref="G3:I3"/>
    <mergeCell ref="J3:L3"/>
    <mergeCell ref="M3:O3"/>
    <mergeCell ref="P3:R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9" orientation="portrait" r:id="rId1"/>
  <headerFooter alignWithMargins="0"/>
  <rowBreaks count="2" manualBreakCount="2">
    <brk id="68" max="17" man="1"/>
    <brk id="117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J184"/>
  <sheetViews>
    <sheetView showGridLines="0" zoomScaleNormal="100" zoomScaleSheetLayoutView="100" workbookViewId="0">
      <selection activeCell="A16" sqref="A16"/>
    </sheetView>
  </sheetViews>
  <sheetFormatPr baseColWidth="10" defaultRowHeight="12" x14ac:dyDescent="0.2"/>
  <cols>
    <col min="1" max="1" width="49.5703125" style="170" customWidth="1"/>
    <col min="2" max="3" width="6.42578125" style="170" bestFit="1" customWidth="1"/>
    <col min="4" max="4" width="6.42578125" style="170" customWidth="1"/>
    <col min="5" max="6" width="5.42578125" style="170" bestFit="1" customWidth="1"/>
    <col min="7" max="7" width="5.42578125" style="170" customWidth="1"/>
    <col min="8" max="9" width="5.42578125" style="170" bestFit="1" customWidth="1"/>
    <col min="10" max="12" width="6.42578125" style="170" bestFit="1" customWidth="1"/>
    <col min="13" max="13" width="6.42578125" style="170" customWidth="1"/>
    <col min="14" max="14" width="6" style="170" bestFit="1" customWidth="1"/>
    <col min="15" max="16" width="5" style="170" bestFit="1" customWidth="1"/>
    <col min="17" max="16384" width="11.42578125" style="170"/>
  </cols>
  <sheetData>
    <row r="1" spans="1:36" s="592" customFormat="1" x14ac:dyDescent="0.2">
      <c r="A1" s="862" t="s">
        <v>731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</row>
    <row r="2" spans="1:36" ht="12" customHeigh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36" ht="24" customHeight="1" x14ac:dyDescent="0.2">
      <c r="A3" s="894" t="s">
        <v>605</v>
      </c>
      <c r="B3" s="896" t="s">
        <v>732</v>
      </c>
      <c r="C3" s="897"/>
      <c r="D3" s="898"/>
      <c r="E3" s="866" t="s">
        <v>733</v>
      </c>
      <c r="F3" s="866"/>
      <c r="G3" s="866"/>
      <c r="H3" s="866" t="s">
        <v>734</v>
      </c>
      <c r="I3" s="866"/>
      <c r="J3" s="866"/>
      <c r="K3" s="866" t="s">
        <v>735</v>
      </c>
      <c r="L3" s="866"/>
      <c r="M3" s="866"/>
      <c r="N3" s="866" t="s">
        <v>683</v>
      </c>
      <c r="O3" s="866"/>
      <c r="P3" s="867"/>
    </row>
    <row r="4" spans="1:36" x14ac:dyDescent="0.2">
      <c r="A4" s="895"/>
      <c r="B4" s="594" t="s">
        <v>672</v>
      </c>
      <c r="C4" s="594" t="s">
        <v>673</v>
      </c>
      <c r="D4" s="594" t="s">
        <v>703</v>
      </c>
      <c r="E4" s="594" t="s">
        <v>672</v>
      </c>
      <c r="F4" s="594" t="s">
        <v>673</v>
      </c>
      <c r="G4" s="594" t="s">
        <v>703</v>
      </c>
      <c r="H4" s="594" t="s">
        <v>672</v>
      </c>
      <c r="I4" s="594" t="s">
        <v>673</v>
      </c>
      <c r="J4" s="594" t="s">
        <v>703</v>
      </c>
      <c r="K4" s="594" t="s">
        <v>672</v>
      </c>
      <c r="L4" s="594" t="s">
        <v>673</v>
      </c>
      <c r="M4" s="594" t="s">
        <v>703</v>
      </c>
      <c r="N4" s="594" t="s">
        <v>672</v>
      </c>
      <c r="O4" s="594" t="s">
        <v>673</v>
      </c>
      <c r="P4" s="590" t="s">
        <v>703</v>
      </c>
    </row>
    <row r="5" spans="1:36" s="320" customFormat="1" x14ac:dyDescent="0.2">
      <c r="A5" s="353" t="s">
        <v>181</v>
      </c>
      <c r="B5" s="385">
        <f t="shared" ref="B5:M5" si="0">B13+B6+B8+B15+B19+B23+B27+B31+B36+B38+B42+B45+B48+B54+B59+B62+B67+B69+B71+B74+B79</f>
        <v>10245</v>
      </c>
      <c r="C5" s="385">
        <f t="shared" si="0"/>
        <v>12935</v>
      </c>
      <c r="D5" s="385">
        <f t="shared" si="0"/>
        <v>23180</v>
      </c>
      <c r="E5" s="385">
        <f t="shared" si="0"/>
        <v>1280</v>
      </c>
      <c r="F5" s="385">
        <f t="shared" si="0"/>
        <v>2002</v>
      </c>
      <c r="G5" s="385">
        <f t="shared" si="0"/>
        <v>3282</v>
      </c>
      <c r="H5" s="385">
        <f t="shared" si="0"/>
        <v>2431</v>
      </c>
      <c r="I5" s="385">
        <f t="shared" si="0"/>
        <v>3030</v>
      </c>
      <c r="J5" s="385">
        <f t="shared" si="0"/>
        <v>5461</v>
      </c>
      <c r="K5" s="385">
        <f t="shared" si="0"/>
        <v>10588</v>
      </c>
      <c r="L5" s="385">
        <f t="shared" si="0"/>
        <v>13227</v>
      </c>
      <c r="M5" s="385">
        <f t="shared" si="0"/>
        <v>23815</v>
      </c>
      <c r="N5" s="403">
        <f t="shared" ref="N5:P36" si="1">(1-((K5-H5+E5)/B5))*100</f>
        <v>7.8867740361151739</v>
      </c>
      <c r="O5" s="403">
        <f t="shared" si="1"/>
        <v>5.6899884035562458</v>
      </c>
      <c r="P5" s="403">
        <f t="shared" si="1"/>
        <v>6.6609145815358044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1:36" x14ac:dyDescent="0.2">
      <c r="A6" s="357" t="s">
        <v>180</v>
      </c>
      <c r="B6" s="342">
        <f t="shared" ref="B6:M6" si="2">SUM(B7)</f>
        <v>165</v>
      </c>
      <c r="C6" s="342">
        <f t="shared" si="2"/>
        <v>193</v>
      </c>
      <c r="D6" s="342">
        <f t="shared" si="2"/>
        <v>358</v>
      </c>
      <c r="E6" s="342">
        <f t="shared" si="2"/>
        <v>20</v>
      </c>
      <c r="F6" s="342">
        <f t="shared" si="2"/>
        <v>37</v>
      </c>
      <c r="G6" s="342">
        <f t="shared" si="2"/>
        <v>57</v>
      </c>
      <c r="H6" s="342">
        <f t="shared" si="2"/>
        <v>51</v>
      </c>
      <c r="I6" s="342">
        <f t="shared" si="2"/>
        <v>60</v>
      </c>
      <c r="J6" s="342">
        <f t="shared" si="2"/>
        <v>111</v>
      </c>
      <c r="K6" s="342">
        <f t="shared" si="2"/>
        <v>158</v>
      </c>
      <c r="L6" s="342">
        <f t="shared" si="2"/>
        <v>198</v>
      </c>
      <c r="M6" s="342">
        <f t="shared" si="2"/>
        <v>356</v>
      </c>
      <c r="N6" s="343">
        <f t="shared" si="1"/>
        <v>23.030303030303035</v>
      </c>
      <c r="O6" s="343">
        <f t="shared" si="1"/>
        <v>9.3264248704663206</v>
      </c>
      <c r="P6" s="343">
        <f t="shared" si="1"/>
        <v>15.642458100558654</v>
      </c>
    </row>
    <row r="7" spans="1:36" s="325" customFormat="1" x14ac:dyDescent="0.2">
      <c r="A7" s="359" t="s">
        <v>534</v>
      </c>
      <c r="B7" s="345">
        <v>165</v>
      </c>
      <c r="C7" s="345">
        <v>193</v>
      </c>
      <c r="D7" s="345">
        <f>+B7+C7</f>
        <v>358</v>
      </c>
      <c r="E7" s="345">
        <v>20</v>
      </c>
      <c r="F7" s="345">
        <v>37</v>
      </c>
      <c r="G7" s="345">
        <f>+E7+F7</f>
        <v>57</v>
      </c>
      <c r="H7" s="345">
        <v>51</v>
      </c>
      <c r="I7" s="345">
        <v>60</v>
      </c>
      <c r="J7" s="345">
        <f>+H7+I7</f>
        <v>111</v>
      </c>
      <c r="K7" s="345">
        <v>158</v>
      </c>
      <c r="L7" s="345">
        <v>198</v>
      </c>
      <c r="M7" s="345">
        <f>SUM(K7:L7)</f>
        <v>356</v>
      </c>
      <c r="N7" s="344">
        <f t="shared" si="1"/>
        <v>23.030303030303035</v>
      </c>
      <c r="O7" s="344">
        <f t="shared" si="1"/>
        <v>9.3264248704663206</v>
      </c>
      <c r="P7" s="344">
        <f t="shared" si="1"/>
        <v>15.642458100558654</v>
      </c>
    </row>
    <row r="8" spans="1:36" x14ac:dyDescent="0.2">
      <c r="A8" s="357" t="s">
        <v>179</v>
      </c>
      <c r="B8" s="342">
        <f t="shared" ref="B8:M8" si="3">SUM(B9:B12)</f>
        <v>869</v>
      </c>
      <c r="C8" s="342">
        <f t="shared" si="3"/>
        <v>693</v>
      </c>
      <c r="D8" s="342">
        <f t="shared" si="3"/>
        <v>1562</v>
      </c>
      <c r="E8" s="342">
        <f t="shared" si="3"/>
        <v>119</v>
      </c>
      <c r="F8" s="342">
        <f t="shared" si="3"/>
        <v>80</v>
      </c>
      <c r="G8" s="342">
        <f t="shared" si="3"/>
        <v>199</v>
      </c>
      <c r="H8" s="342">
        <f t="shared" si="3"/>
        <v>188</v>
      </c>
      <c r="I8" s="342">
        <f t="shared" si="3"/>
        <v>181</v>
      </c>
      <c r="J8" s="342">
        <f t="shared" si="3"/>
        <v>369</v>
      </c>
      <c r="K8" s="342">
        <f t="shared" si="3"/>
        <v>913</v>
      </c>
      <c r="L8" s="342">
        <f t="shared" si="3"/>
        <v>745</v>
      </c>
      <c r="M8" s="342">
        <f t="shared" si="3"/>
        <v>1658</v>
      </c>
      <c r="N8" s="343">
        <f t="shared" si="1"/>
        <v>2.8768699654775576</v>
      </c>
      <c r="O8" s="343">
        <f t="shared" si="1"/>
        <v>7.0707070707070718</v>
      </c>
      <c r="P8" s="343">
        <f t="shared" si="1"/>
        <v>4.7375160051216341</v>
      </c>
    </row>
    <row r="9" spans="1:36" x14ac:dyDescent="0.2">
      <c r="A9" s="359" t="s">
        <v>584</v>
      </c>
      <c r="B9" s="345">
        <v>349</v>
      </c>
      <c r="C9" s="345">
        <v>231</v>
      </c>
      <c r="D9" s="345">
        <f>+B9+C9</f>
        <v>580</v>
      </c>
      <c r="E9" s="345">
        <v>50</v>
      </c>
      <c r="F9" s="345">
        <v>37</v>
      </c>
      <c r="G9" s="345">
        <f>+E9+F9</f>
        <v>87</v>
      </c>
      <c r="H9" s="345">
        <v>65</v>
      </c>
      <c r="I9" s="345">
        <v>55</v>
      </c>
      <c r="J9" s="345">
        <f>+H9+I9</f>
        <v>120</v>
      </c>
      <c r="K9" s="345">
        <v>370</v>
      </c>
      <c r="L9" s="345">
        <v>233</v>
      </c>
      <c r="M9" s="345">
        <f>SUM(K9:L9)</f>
        <v>603</v>
      </c>
      <c r="N9" s="344">
        <f t="shared" si="1"/>
        <v>-1.7191977077363862</v>
      </c>
      <c r="O9" s="344">
        <f t="shared" si="1"/>
        <v>6.9264069264069246</v>
      </c>
      <c r="P9" s="344">
        <f t="shared" si="1"/>
        <v>1.7241379310344862</v>
      </c>
    </row>
    <row r="10" spans="1:36" ht="24" x14ac:dyDescent="0.2">
      <c r="A10" s="362" t="s">
        <v>506</v>
      </c>
      <c r="B10" s="414">
        <v>165</v>
      </c>
      <c r="C10" s="414">
        <v>67</v>
      </c>
      <c r="D10" s="345">
        <f>+B10+C10</f>
        <v>232</v>
      </c>
      <c r="E10" s="414">
        <v>14</v>
      </c>
      <c r="F10" s="414">
        <v>5</v>
      </c>
      <c r="G10" s="345">
        <f>+E10+F10</f>
        <v>19</v>
      </c>
      <c r="H10" s="414">
        <v>48</v>
      </c>
      <c r="I10" s="414">
        <v>21</v>
      </c>
      <c r="J10" s="345">
        <f>+H10+I10</f>
        <v>69</v>
      </c>
      <c r="K10" s="414">
        <v>185</v>
      </c>
      <c r="L10" s="414">
        <v>85</v>
      </c>
      <c r="M10" s="414">
        <f>SUM(K10:L10)</f>
        <v>270</v>
      </c>
      <c r="N10" s="415">
        <f t="shared" si="1"/>
        <v>8.4848484848484844</v>
      </c>
      <c r="O10" s="415">
        <f t="shared" si="1"/>
        <v>-2.9850746268656803</v>
      </c>
      <c r="P10" s="415">
        <f t="shared" si="1"/>
        <v>5.1724137931034475</v>
      </c>
    </row>
    <row r="11" spans="1:36" x14ac:dyDescent="0.2">
      <c r="A11" s="359" t="s">
        <v>507</v>
      </c>
      <c r="B11" s="345">
        <v>150</v>
      </c>
      <c r="C11" s="345">
        <v>218</v>
      </c>
      <c r="D11" s="345">
        <f>+B11+C11</f>
        <v>368</v>
      </c>
      <c r="E11" s="345">
        <v>20</v>
      </c>
      <c r="F11" s="345">
        <v>23</v>
      </c>
      <c r="G11" s="345">
        <f>+E11+F11</f>
        <v>43</v>
      </c>
      <c r="H11" s="345">
        <v>33</v>
      </c>
      <c r="I11" s="345">
        <v>52</v>
      </c>
      <c r="J11" s="345">
        <f>+H11+I11</f>
        <v>85</v>
      </c>
      <c r="K11" s="345">
        <v>157</v>
      </c>
      <c r="L11" s="345">
        <v>242</v>
      </c>
      <c r="M11" s="345">
        <f>SUM(K11:L11)</f>
        <v>399</v>
      </c>
      <c r="N11" s="344">
        <f t="shared" si="1"/>
        <v>4.0000000000000036</v>
      </c>
      <c r="O11" s="344">
        <f t="shared" si="1"/>
        <v>2.2935779816513735</v>
      </c>
      <c r="P11" s="344">
        <f t="shared" si="1"/>
        <v>2.9891304347826053</v>
      </c>
    </row>
    <row r="12" spans="1:36" s="325" customFormat="1" x14ac:dyDescent="0.2">
      <c r="A12" s="359" t="s">
        <v>508</v>
      </c>
      <c r="B12" s="345">
        <v>205</v>
      </c>
      <c r="C12" s="345">
        <v>177</v>
      </c>
      <c r="D12" s="345">
        <f>+B12+C12</f>
        <v>382</v>
      </c>
      <c r="E12" s="345">
        <v>35</v>
      </c>
      <c r="F12" s="345">
        <v>15</v>
      </c>
      <c r="G12" s="345">
        <f>+E12+F12</f>
        <v>50</v>
      </c>
      <c r="H12" s="345">
        <v>42</v>
      </c>
      <c r="I12" s="345">
        <v>53</v>
      </c>
      <c r="J12" s="345">
        <f>+H12+I12</f>
        <v>95</v>
      </c>
      <c r="K12" s="345">
        <v>201</v>
      </c>
      <c r="L12" s="345">
        <v>185</v>
      </c>
      <c r="M12" s="345">
        <f>SUM(K12:L12)</f>
        <v>386</v>
      </c>
      <c r="N12" s="344">
        <f t="shared" si="1"/>
        <v>5.3658536585365901</v>
      </c>
      <c r="O12" s="344">
        <f t="shared" si="1"/>
        <v>16.949152542372879</v>
      </c>
      <c r="P12" s="344">
        <f t="shared" si="1"/>
        <v>10.732984293193715</v>
      </c>
    </row>
    <row r="13" spans="1:36" x14ac:dyDescent="0.2">
      <c r="A13" s="357" t="s">
        <v>178</v>
      </c>
      <c r="B13" s="342">
        <f t="shared" ref="B13:M13" si="4">SUM(B14)</f>
        <v>104</v>
      </c>
      <c r="C13" s="342">
        <f t="shared" si="4"/>
        <v>104</v>
      </c>
      <c r="D13" s="342">
        <f t="shared" si="4"/>
        <v>208</v>
      </c>
      <c r="E13" s="342">
        <f t="shared" si="4"/>
        <v>14</v>
      </c>
      <c r="F13" s="342">
        <f t="shared" si="4"/>
        <v>15</v>
      </c>
      <c r="G13" s="342">
        <f t="shared" si="4"/>
        <v>29</v>
      </c>
      <c r="H13" s="342">
        <f t="shared" si="4"/>
        <v>21</v>
      </c>
      <c r="I13" s="342">
        <f t="shared" si="4"/>
        <v>22</v>
      </c>
      <c r="J13" s="342">
        <f t="shared" si="4"/>
        <v>43</v>
      </c>
      <c r="K13" s="342">
        <f t="shared" si="4"/>
        <v>102</v>
      </c>
      <c r="L13" s="342">
        <f t="shared" si="4"/>
        <v>105</v>
      </c>
      <c r="M13" s="342">
        <f t="shared" si="4"/>
        <v>207</v>
      </c>
      <c r="N13" s="343">
        <f t="shared" si="1"/>
        <v>8.6538461538461569</v>
      </c>
      <c r="O13" s="343">
        <f t="shared" si="1"/>
        <v>5.7692307692307709</v>
      </c>
      <c r="P13" s="343">
        <f t="shared" si="1"/>
        <v>7.2115384615384581</v>
      </c>
    </row>
    <row r="14" spans="1:36" s="325" customFormat="1" x14ac:dyDescent="0.2">
      <c r="A14" s="359" t="s">
        <v>554</v>
      </c>
      <c r="B14" s="345">
        <v>104</v>
      </c>
      <c r="C14" s="345">
        <v>104</v>
      </c>
      <c r="D14" s="345">
        <f>+B14+C14</f>
        <v>208</v>
      </c>
      <c r="E14" s="345">
        <v>14</v>
      </c>
      <c r="F14" s="345">
        <v>15</v>
      </c>
      <c r="G14" s="345">
        <f>+E14+F14</f>
        <v>29</v>
      </c>
      <c r="H14" s="345">
        <v>21</v>
      </c>
      <c r="I14" s="345">
        <v>22</v>
      </c>
      <c r="J14" s="345">
        <f>+H14+I14</f>
        <v>43</v>
      </c>
      <c r="K14" s="345">
        <v>102</v>
      </c>
      <c r="L14" s="345">
        <v>105</v>
      </c>
      <c r="M14" s="345">
        <f>SUM(K14:L14)</f>
        <v>207</v>
      </c>
      <c r="N14" s="344">
        <f t="shared" si="1"/>
        <v>8.6538461538461569</v>
      </c>
      <c r="O14" s="344">
        <f t="shared" si="1"/>
        <v>5.7692307692307709</v>
      </c>
      <c r="P14" s="344">
        <f t="shared" si="1"/>
        <v>7.2115384615384581</v>
      </c>
    </row>
    <row r="15" spans="1:36" x14ac:dyDescent="0.2">
      <c r="A15" s="357" t="s">
        <v>177</v>
      </c>
      <c r="B15" s="342">
        <f t="shared" ref="B15:M15" si="5">SUM(B16:B18)</f>
        <v>365</v>
      </c>
      <c r="C15" s="342">
        <f t="shared" si="5"/>
        <v>330</v>
      </c>
      <c r="D15" s="342">
        <f t="shared" si="5"/>
        <v>695</v>
      </c>
      <c r="E15" s="342">
        <f t="shared" si="5"/>
        <v>41</v>
      </c>
      <c r="F15" s="342">
        <f t="shared" si="5"/>
        <v>39</v>
      </c>
      <c r="G15" s="342">
        <f t="shared" si="5"/>
        <v>80</v>
      </c>
      <c r="H15" s="342">
        <f t="shared" si="5"/>
        <v>92</v>
      </c>
      <c r="I15" s="342">
        <f t="shared" si="5"/>
        <v>84</v>
      </c>
      <c r="J15" s="342">
        <f t="shared" si="5"/>
        <v>176</v>
      </c>
      <c r="K15" s="342">
        <f t="shared" si="5"/>
        <v>369</v>
      </c>
      <c r="L15" s="342">
        <f t="shared" si="5"/>
        <v>336</v>
      </c>
      <c r="M15" s="342">
        <f t="shared" si="5"/>
        <v>705</v>
      </c>
      <c r="N15" s="343">
        <f t="shared" si="1"/>
        <v>12.876712328767127</v>
      </c>
      <c r="O15" s="343">
        <f t="shared" si="1"/>
        <v>11.818181818181817</v>
      </c>
      <c r="P15" s="343">
        <f t="shared" si="1"/>
        <v>12.374100719424463</v>
      </c>
    </row>
    <row r="16" spans="1:36" x14ac:dyDescent="0.2">
      <c r="A16" s="359" t="s">
        <v>523</v>
      </c>
      <c r="B16" s="345">
        <v>131</v>
      </c>
      <c r="C16" s="345">
        <v>193</v>
      </c>
      <c r="D16" s="345">
        <f>+B16+C16</f>
        <v>324</v>
      </c>
      <c r="E16" s="345">
        <v>20</v>
      </c>
      <c r="F16" s="345">
        <v>27</v>
      </c>
      <c r="G16" s="345">
        <f>+E16+F16</f>
        <v>47</v>
      </c>
      <c r="H16" s="345">
        <v>20</v>
      </c>
      <c r="I16" s="345">
        <v>42</v>
      </c>
      <c r="J16" s="345">
        <f>+H16+I16</f>
        <v>62</v>
      </c>
      <c r="K16" s="345">
        <v>125</v>
      </c>
      <c r="L16" s="345">
        <v>192</v>
      </c>
      <c r="M16" s="345">
        <f>SUM(K16:L16)</f>
        <v>317</v>
      </c>
      <c r="N16" s="344">
        <f t="shared" si="1"/>
        <v>4.5801526717557213</v>
      </c>
      <c r="O16" s="344">
        <f t="shared" si="1"/>
        <v>8.2901554404145035</v>
      </c>
      <c r="P16" s="344">
        <f t="shared" si="1"/>
        <v>6.7901234567901199</v>
      </c>
    </row>
    <row r="17" spans="1:16" x14ac:dyDescent="0.2">
      <c r="A17" s="359" t="s">
        <v>525</v>
      </c>
      <c r="B17" s="345">
        <v>147</v>
      </c>
      <c r="C17" s="345">
        <v>61</v>
      </c>
      <c r="D17" s="345">
        <f>+B17+C17</f>
        <v>208</v>
      </c>
      <c r="E17" s="345">
        <v>14</v>
      </c>
      <c r="F17" s="345">
        <v>6</v>
      </c>
      <c r="G17" s="345">
        <f>+E17+F17</f>
        <v>20</v>
      </c>
      <c r="H17" s="345">
        <v>45</v>
      </c>
      <c r="I17" s="345">
        <v>12</v>
      </c>
      <c r="J17" s="345">
        <f>+H17+I17</f>
        <v>57</v>
      </c>
      <c r="K17" s="345">
        <v>160</v>
      </c>
      <c r="L17" s="345">
        <v>62</v>
      </c>
      <c r="M17" s="345">
        <f>SUM(K17:L17)</f>
        <v>222</v>
      </c>
      <c r="N17" s="344">
        <f t="shared" si="1"/>
        <v>12.244897959183676</v>
      </c>
      <c r="O17" s="344">
        <f t="shared" si="1"/>
        <v>8.1967213114754074</v>
      </c>
      <c r="P17" s="344">
        <f t="shared" si="1"/>
        <v>11.057692307692314</v>
      </c>
    </row>
    <row r="18" spans="1:16" s="325" customFormat="1" x14ac:dyDescent="0.2">
      <c r="A18" s="359" t="s">
        <v>529</v>
      </c>
      <c r="B18" s="345">
        <v>87</v>
      </c>
      <c r="C18" s="345">
        <v>76</v>
      </c>
      <c r="D18" s="345">
        <f>+B18+C18</f>
        <v>163</v>
      </c>
      <c r="E18" s="345">
        <v>7</v>
      </c>
      <c r="F18" s="345">
        <v>6</v>
      </c>
      <c r="G18" s="345">
        <f>+E18+F18</f>
        <v>13</v>
      </c>
      <c r="H18" s="345">
        <v>27</v>
      </c>
      <c r="I18" s="345">
        <v>30</v>
      </c>
      <c r="J18" s="345">
        <f>+H18+I18</f>
        <v>57</v>
      </c>
      <c r="K18" s="345">
        <v>84</v>
      </c>
      <c r="L18" s="345">
        <v>82</v>
      </c>
      <c r="M18" s="345">
        <f>SUM(K18:L18)</f>
        <v>166</v>
      </c>
      <c r="N18" s="344">
        <f t="shared" si="1"/>
        <v>26.436781609195403</v>
      </c>
      <c r="O18" s="344">
        <f t="shared" si="1"/>
        <v>23.684210526315784</v>
      </c>
      <c r="P18" s="344">
        <f t="shared" si="1"/>
        <v>25.153374233128833</v>
      </c>
    </row>
    <row r="19" spans="1:16" x14ac:dyDescent="0.2">
      <c r="A19" s="357" t="s">
        <v>175</v>
      </c>
      <c r="B19" s="342">
        <f t="shared" ref="B19:M19" si="6">SUM(B20:B22)</f>
        <v>462</v>
      </c>
      <c r="C19" s="342">
        <f t="shared" si="6"/>
        <v>241</v>
      </c>
      <c r="D19" s="342">
        <f t="shared" si="6"/>
        <v>703</v>
      </c>
      <c r="E19" s="342">
        <f t="shared" si="6"/>
        <v>54</v>
      </c>
      <c r="F19" s="342">
        <f t="shared" si="6"/>
        <v>34</v>
      </c>
      <c r="G19" s="342">
        <f t="shared" si="6"/>
        <v>88</v>
      </c>
      <c r="H19" s="342">
        <f t="shared" si="6"/>
        <v>116</v>
      </c>
      <c r="I19" s="342">
        <f t="shared" si="6"/>
        <v>66</v>
      </c>
      <c r="J19" s="342">
        <f t="shared" si="6"/>
        <v>182</v>
      </c>
      <c r="K19" s="342">
        <f t="shared" si="6"/>
        <v>461</v>
      </c>
      <c r="L19" s="342">
        <f t="shared" si="6"/>
        <v>257</v>
      </c>
      <c r="M19" s="342">
        <f t="shared" si="6"/>
        <v>718</v>
      </c>
      <c r="N19" s="343">
        <f t="shared" si="1"/>
        <v>13.636363636363635</v>
      </c>
      <c r="O19" s="343">
        <f t="shared" si="1"/>
        <v>6.639004149377592</v>
      </c>
      <c r="P19" s="343">
        <f t="shared" si="1"/>
        <v>11.237553342816497</v>
      </c>
    </row>
    <row r="20" spans="1:16" x14ac:dyDescent="0.2">
      <c r="A20" s="359" t="s">
        <v>510</v>
      </c>
      <c r="B20" s="345">
        <v>108</v>
      </c>
      <c r="C20" s="345">
        <v>75</v>
      </c>
      <c r="D20" s="345">
        <f>+B20+C20</f>
        <v>183</v>
      </c>
      <c r="E20" s="345">
        <v>11</v>
      </c>
      <c r="F20" s="345">
        <v>12</v>
      </c>
      <c r="G20" s="345">
        <f>+E20+F20</f>
        <v>23</v>
      </c>
      <c r="H20" s="345">
        <v>32</v>
      </c>
      <c r="I20" s="345">
        <v>24</v>
      </c>
      <c r="J20" s="345">
        <f>+H20+I20</f>
        <v>56</v>
      </c>
      <c r="K20" s="345">
        <v>97</v>
      </c>
      <c r="L20" s="345">
        <v>77</v>
      </c>
      <c r="M20" s="345">
        <f>SUM(K20:L20)</f>
        <v>174</v>
      </c>
      <c r="N20" s="344">
        <f t="shared" si="1"/>
        <v>29.629629629629626</v>
      </c>
      <c r="O20" s="344">
        <f t="shared" si="1"/>
        <v>13.33333333333333</v>
      </c>
      <c r="P20" s="344">
        <f t="shared" si="1"/>
        <v>22.95081967213115</v>
      </c>
    </row>
    <row r="21" spans="1:16" x14ac:dyDescent="0.2">
      <c r="A21" s="359" t="s">
        <v>512</v>
      </c>
      <c r="B21" s="345">
        <v>197</v>
      </c>
      <c r="C21" s="345">
        <v>86</v>
      </c>
      <c r="D21" s="345">
        <f>+B21+C21</f>
        <v>283</v>
      </c>
      <c r="E21" s="345">
        <v>24</v>
      </c>
      <c r="F21" s="345">
        <v>12</v>
      </c>
      <c r="G21" s="345">
        <f>+E21+F21</f>
        <v>36</v>
      </c>
      <c r="H21" s="345">
        <v>44</v>
      </c>
      <c r="I21" s="345">
        <v>19</v>
      </c>
      <c r="J21" s="345">
        <f>+H21+I21</f>
        <v>63</v>
      </c>
      <c r="K21" s="345">
        <v>210</v>
      </c>
      <c r="L21" s="345">
        <v>91</v>
      </c>
      <c r="M21" s="345">
        <f>SUM(K21:L21)</f>
        <v>301</v>
      </c>
      <c r="N21" s="344">
        <f t="shared" si="1"/>
        <v>3.5532994923857864</v>
      </c>
      <c r="O21" s="344">
        <f t="shared" si="1"/>
        <v>2.3255813953488413</v>
      </c>
      <c r="P21" s="344">
        <f t="shared" si="1"/>
        <v>3.180212014134276</v>
      </c>
    </row>
    <row r="22" spans="1:16" s="325" customFormat="1" x14ac:dyDescent="0.2">
      <c r="A22" s="359" t="s">
        <v>513</v>
      </c>
      <c r="B22" s="345">
        <v>157</v>
      </c>
      <c r="C22" s="345">
        <v>80</v>
      </c>
      <c r="D22" s="345">
        <f>+B22+C22</f>
        <v>237</v>
      </c>
      <c r="E22" s="345">
        <v>19</v>
      </c>
      <c r="F22" s="345">
        <v>10</v>
      </c>
      <c r="G22" s="345">
        <f>+E22+F22</f>
        <v>29</v>
      </c>
      <c r="H22" s="345">
        <v>40</v>
      </c>
      <c r="I22" s="345">
        <v>23</v>
      </c>
      <c r="J22" s="345">
        <f>+H22+I22</f>
        <v>63</v>
      </c>
      <c r="K22" s="345">
        <v>154</v>
      </c>
      <c r="L22" s="345">
        <v>89</v>
      </c>
      <c r="M22" s="345">
        <f>SUM(K22:L22)</f>
        <v>243</v>
      </c>
      <c r="N22" s="344">
        <f t="shared" si="1"/>
        <v>15.286624203821653</v>
      </c>
      <c r="O22" s="344">
        <f t="shared" si="1"/>
        <v>5.0000000000000044</v>
      </c>
      <c r="P22" s="344">
        <f t="shared" si="1"/>
        <v>11.814345991561181</v>
      </c>
    </row>
    <row r="23" spans="1:16" x14ac:dyDescent="0.2">
      <c r="A23" s="357" t="s">
        <v>174</v>
      </c>
      <c r="B23" s="342">
        <f t="shared" ref="B23:M23" si="7">SUM(B24:B26)</f>
        <v>338</v>
      </c>
      <c r="C23" s="342">
        <f t="shared" si="7"/>
        <v>1498</v>
      </c>
      <c r="D23" s="342">
        <f t="shared" si="7"/>
        <v>1836</v>
      </c>
      <c r="E23" s="342">
        <f t="shared" si="7"/>
        <v>37</v>
      </c>
      <c r="F23" s="342">
        <f t="shared" si="7"/>
        <v>229</v>
      </c>
      <c r="G23" s="342">
        <f t="shared" si="7"/>
        <v>266</v>
      </c>
      <c r="H23" s="342">
        <f t="shared" si="7"/>
        <v>105</v>
      </c>
      <c r="I23" s="342">
        <f t="shared" si="7"/>
        <v>369</v>
      </c>
      <c r="J23" s="342">
        <f t="shared" si="7"/>
        <v>474</v>
      </c>
      <c r="K23" s="342">
        <f t="shared" si="7"/>
        <v>390</v>
      </c>
      <c r="L23" s="342">
        <f t="shared" si="7"/>
        <v>1608</v>
      </c>
      <c r="M23" s="342">
        <f t="shared" si="7"/>
        <v>1998</v>
      </c>
      <c r="N23" s="343">
        <f t="shared" si="1"/>
        <v>4.7337278106508895</v>
      </c>
      <c r="O23" s="343">
        <f t="shared" si="1"/>
        <v>2.0026702269692942</v>
      </c>
      <c r="P23" s="343">
        <f t="shared" si="1"/>
        <v>2.5054466230936767</v>
      </c>
    </row>
    <row r="24" spans="1:16" x14ac:dyDescent="0.2">
      <c r="A24" s="359" t="s">
        <v>557</v>
      </c>
      <c r="B24" s="345">
        <v>53</v>
      </c>
      <c r="C24" s="345">
        <v>246</v>
      </c>
      <c r="D24" s="345">
        <f>+B24+C24</f>
        <v>299</v>
      </c>
      <c r="E24" s="345">
        <v>5</v>
      </c>
      <c r="F24" s="345">
        <v>27</v>
      </c>
      <c r="G24" s="345">
        <f>+E24+F24</f>
        <v>32</v>
      </c>
      <c r="H24" s="345">
        <v>22</v>
      </c>
      <c r="I24" s="345">
        <v>63</v>
      </c>
      <c r="J24" s="345">
        <f>+H24+I24</f>
        <v>85</v>
      </c>
      <c r="K24" s="345">
        <v>65</v>
      </c>
      <c r="L24" s="345">
        <v>275</v>
      </c>
      <c r="M24" s="345">
        <f>SUM(K24:L24)</f>
        <v>340</v>
      </c>
      <c r="N24" s="344">
        <f t="shared" si="1"/>
        <v>9.4339622641509422</v>
      </c>
      <c r="O24" s="344">
        <f t="shared" si="1"/>
        <v>2.8455284552845517</v>
      </c>
      <c r="P24" s="344">
        <f t="shared" si="1"/>
        <v>4.013377926421402</v>
      </c>
    </row>
    <row r="25" spans="1:16" x14ac:dyDescent="0.2">
      <c r="A25" s="359" t="s">
        <v>548</v>
      </c>
      <c r="B25" s="345">
        <v>264</v>
      </c>
      <c r="C25" s="345">
        <v>1026</v>
      </c>
      <c r="D25" s="345">
        <f>+B25+C25</f>
        <v>1290</v>
      </c>
      <c r="E25" s="345">
        <v>32</v>
      </c>
      <c r="F25" s="345">
        <v>168</v>
      </c>
      <c r="G25" s="345">
        <f>+E25+F25</f>
        <v>200</v>
      </c>
      <c r="H25" s="345">
        <v>73</v>
      </c>
      <c r="I25" s="345">
        <v>231</v>
      </c>
      <c r="J25" s="345">
        <f>+H25+I25</f>
        <v>304</v>
      </c>
      <c r="K25" s="345">
        <v>301</v>
      </c>
      <c r="L25" s="345">
        <v>1066</v>
      </c>
      <c r="M25" s="345">
        <f>SUM(K25:L25)</f>
        <v>1367</v>
      </c>
      <c r="N25" s="344">
        <f t="shared" si="1"/>
        <v>1.5151515151515138</v>
      </c>
      <c r="O25" s="344">
        <f t="shared" si="1"/>
        <v>2.2417153996101336</v>
      </c>
      <c r="P25" s="344">
        <f t="shared" si="1"/>
        <v>2.0930232558139528</v>
      </c>
    </row>
    <row r="26" spans="1:16" x14ac:dyDescent="0.2">
      <c r="A26" s="359" t="s">
        <v>552</v>
      </c>
      <c r="B26" s="345">
        <v>21</v>
      </c>
      <c r="C26" s="345">
        <v>226</v>
      </c>
      <c r="D26" s="345">
        <f>+B26+C26</f>
        <v>247</v>
      </c>
      <c r="E26" s="345"/>
      <c r="F26" s="345">
        <v>34</v>
      </c>
      <c r="G26" s="345">
        <f>+E26+F26</f>
        <v>34</v>
      </c>
      <c r="H26" s="345">
        <v>10</v>
      </c>
      <c r="I26" s="345">
        <v>75</v>
      </c>
      <c r="J26" s="345">
        <f>+H26+I26</f>
        <v>85</v>
      </c>
      <c r="K26" s="345">
        <v>24</v>
      </c>
      <c r="L26" s="345">
        <v>267</v>
      </c>
      <c r="M26" s="345">
        <f>SUM(K26:L26)</f>
        <v>291</v>
      </c>
      <c r="N26" s="344">
        <f t="shared" si="1"/>
        <v>33.333333333333336</v>
      </c>
      <c r="O26" s="344">
        <f t="shared" si="1"/>
        <v>0</v>
      </c>
      <c r="P26" s="344">
        <f t="shared" si="1"/>
        <v>2.8340080971659964</v>
      </c>
    </row>
    <row r="27" spans="1:16" s="325" customFormat="1" x14ac:dyDescent="0.2">
      <c r="A27" s="357" t="s">
        <v>173</v>
      </c>
      <c r="B27" s="342">
        <f t="shared" ref="B27:M27" si="8">SUM(B28:B30)</f>
        <v>420</v>
      </c>
      <c r="C27" s="342">
        <f t="shared" si="8"/>
        <v>498</v>
      </c>
      <c r="D27" s="342">
        <f t="shared" si="8"/>
        <v>918</v>
      </c>
      <c r="E27" s="342">
        <f t="shared" si="8"/>
        <v>39</v>
      </c>
      <c r="F27" s="342">
        <f t="shared" si="8"/>
        <v>66</v>
      </c>
      <c r="G27" s="342">
        <f t="shared" si="8"/>
        <v>105</v>
      </c>
      <c r="H27" s="342">
        <f t="shared" si="8"/>
        <v>98</v>
      </c>
      <c r="I27" s="342">
        <f t="shared" si="8"/>
        <v>123</v>
      </c>
      <c r="J27" s="342">
        <f t="shared" si="8"/>
        <v>221</v>
      </c>
      <c r="K27" s="342">
        <f t="shared" si="8"/>
        <v>467</v>
      </c>
      <c r="L27" s="342">
        <f t="shared" si="8"/>
        <v>503</v>
      </c>
      <c r="M27" s="342">
        <f t="shared" si="8"/>
        <v>970</v>
      </c>
      <c r="N27" s="343">
        <f t="shared" si="1"/>
        <v>2.8571428571428581</v>
      </c>
      <c r="O27" s="343">
        <f t="shared" si="1"/>
        <v>10.441767068273089</v>
      </c>
      <c r="P27" s="343">
        <f t="shared" si="1"/>
        <v>6.9716775599128589</v>
      </c>
    </row>
    <row r="28" spans="1:16" x14ac:dyDescent="0.2">
      <c r="A28" s="359" t="s">
        <v>536</v>
      </c>
      <c r="B28" s="345">
        <v>235</v>
      </c>
      <c r="C28" s="345">
        <v>209</v>
      </c>
      <c r="D28" s="345">
        <f>+B28+C28</f>
        <v>444</v>
      </c>
      <c r="E28" s="345">
        <v>24</v>
      </c>
      <c r="F28" s="345">
        <v>22</v>
      </c>
      <c r="G28" s="345">
        <f>+E28+F28</f>
        <v>46</v>
      </c>
      <c r="H28" s="345">
        <v>46</v>
      </c>
      <c r="I28" s="345">
        <v>53</v>
      </c>
      <c r="J28" s="345">
        <f>+H28+I28</f>
        <v>99</v>
      </c>
      <c r="K28" s="345">
        <v>259</v>
      </c>
      <c r="L28" s="345">
        <v>206</v>
      </c>
      <c r="M28" s="345">
        <f>SUM(K28:L28)</f>
        <v>465</v>
      </c>
      <c r="N28" s="344">
        <f t="shared" si="1"/>
        <v>-0.85106382978723527</v>
      </c>
      <c r="O28" s="344">
        <f t="shared" si="1"/>
        <v>16.267942583732054</v>
      </c>
      <c r="P28" s="344">
        <f t="shared" si="1"/>
        <v>7.2072072072072118</v>
      </c>
    </row>
    <row r="29" spans="1:16" x14ac:dyDescent="0.2">
      <c r="A29" s="359" t="s">
        <v>538</v>
      </c>
      <c r="B29" s="345">
        <v>128</v>
      </c>
      <c r="C29" s="345">
        <v>212</v>
      </c>
      <c r="D29" s="345">
        <f>+B29+C29</f>
        <v>340</v>
      </c>
      <c r="E29" s="345">
        <v>12</v>
      </c>
      <c r="F29" s="345">
        <v>37</v>
      </c>
      <c r="G29" s="345">
        <f>+E29+F29</f>
        <v>49</v>
      </c>
      <c r="H29" s="345">
        <v>36</v>
      </c>
      <c r="I29" s="345">
        <v>58</v>
      </c>
      <c r="J29" s="345">
        <f>+H29+I29</f>
        <v>94</v>
      </c>
      <c r="K29" s="345">
        <v>149</v>
      </c>
      <c r="L29" s="345">
        <v>226</v>
      </c>
      <c r="M29" s="345">
        <f>SUM(K29:L29)</f>
        <v>375</v>
      </c>
      <c r="N29" s="344">
        <f t="shared" si="1"/>
        <v>2.34375</v>
      </c>
      <c r="O29" s="344">
        <f t="shared" si="1"/>
        <v>3.301886792452835</v>
      </c>
      <c r="P29" s="344">
        <f t="shared" si="1"/>
        <v>2.9411764705882359</v>
      </c>
    </row>
    <row r="30" spans="1:16" x14ac:dyDescent="0.2">
      <c r="A30" s="359" t="s">
        <v>551</v>
      </c>
      <c r="B30" s="345">
        <v>57</v>
      </c>
      <c r="C30" s="345">
        <v>77</v>
      </c>
      <c r="D30" s="345">
        <f>+B30+C30</f>
        <v>134</v>
      </c>
      <c r="E30" s="345">
        <v>3</v>
      </c>
      <c r="F30" s="345">
        <v>7</v>
      </c>
      <c r="G30" s="345">
        <f>+E30+F30</f>
        <v>10</v>
      </c>
      <c r="H30" s="345">
        <v>16</v>
      </c>
      <c r="I30" s="345">
        <v>12</v>
      </c>
      <c r="J30" s="345">
        <f>+H30+I30</f>
        <v>28</v>
      </c>
      <c r="K30" s="345">
        <v>59</v>
      </c>
      <c r="L30" s="345">
        <v>71</v>
      </c>
      <c r="M30" s="345">
        <f>SUM(K30:L30)</f>
        <v>130</v>
      </c>
      <c r="N30" s="344">
        <f t="shared" si="1"/>
        <v>19.298245614035093</v>
      </c>
      <c r="O30" s="344">
        <f t="shared" si="1"/>
        <v>14.28571428571429</v>
      </c>
      <c r="P30" s="344">
        <f t="shared" si="1"/>
        <v>16.417910447761198</v>
      </c>
    </row>
    <row r="31" spans="1:16" s="325" customFormat="1" x14ac:dyDescent="0.2">
      <c r="A31" s="357" t="s">
        <v>172</v>
      </c>
      <c r="B31" s="342">
        <f>SUM(B32:B35)</f>
        <v>1191</v>
      </c>
      <c r="C31" s="342">
        <f t="shared" ref="C31:M31" si="9">SUM(C32:C35)</f>
        <v>1299</v>
      </c>
      <c r="D31" s="342">
        <f t="shared" si="9"/>
        <v>2490</v>
      </c>
      <c r="E31" s="342">
        <f t="shared" si="9"/>
        <v>170</v>
      </c>
      <c r="F31" s="342">
        <f t="shared" si="9"/>
        <v>193</v>
      </c>
      <c r="G31" s="342">
        <f t="shared" si="9"/>
        <v>363</v>
      </c>
      <c r="H31" s="342">
        <f t="shared" si="9"/>
        <v>289</v>
      </c>
      <c r="I31" s="342">
        <f t="shared" si="9"/>
        <v>294</v>
      </c>
      <c r="J31" s="342">
        <f t="shared" si="9"/>
        <v>583</v>
      </c>
      <c r="K31" s="342">
        <f t="shared" si="9"/>
        <v>1267</v>
      </c>
      <c r="L31" s="342">
        <f t="shared" si="9"/>
        <v>1405</v>
      </c>
      <c r="M31" s="342">
        <f t="shared" si="9"/>
        <v>2672</v>
      </c>
      <c r="N31" s="343">
        <f t="shared" si="1"/>
        <v>3.6104114189756453</v>
      </c>
      <c r="O31" s="343">
        <f t="shared" si="1"/>
        <v>-0.38491147036181506</v>
      </c>
      <c r="P31" s="343">
        <f t="shared" si="1"/>
        <v>1.5261044176706817</v>
      </c>
    </row>
    <row r="32" spans="1:16" x14ac:dyDescent="0.2">
      <c r="A32" s="359" t="s">
        <v>588</v>
      </c>
      <c r="B32" s="345">
        <v>437</v>
      </c>
      <c r="C32" s="345">
        <v>580</v>
      </c>
      <c r="D32" s="345">
        <f>+B32+C32</f>
        <v>1017</v>
      </c>
      <c r="E32" s="345">
        <v>63</v>
      </c>
      <c r="F32" s="345">
        <v>84</v>
      </c>
      <c r="G32" s="345">
        <f>+E32+F32</f>
        <v>147</v>
      </c>
      <c r="H32" s="345">
        <v>91</v>
      </c>
      <c r="I32" s="345">
        <v>126</v>
      </c>
      <c r="J32" s="345">
        <f>+H32+I32</f>
        <v>217</v>
      </c>
      <c r="K32" s="345">
        <v>465</v>
      </c>
      <c r="L32" s="345">
        <v>618</v>
      </c>
      <c r="M32" s="345">
        <f>SUM(K32:L32)</f>
        <v>1083</v>
      </c>
      <c r="N32" s="344">
        <f t="shared" si="1"/>
        <v>0</v>
      </c>
      <c r="O32" s="344">
        <f t="shared" si="1"/>
        <v>0.68965517241379448</v>
      </c>
      <c r="P32" s="344">
        <f t="shared" si="1"/>
        <v>0.39331366764995268</v>
      </c>
    </row>
    <row r="33" spans="1:16" x14ac:dyDescent="0.2">
      <c r="A33" s="359" t="s">
        <v>539</v>
      </c>
      <c r="B33" s="345">
        <v>379</v>
      </c>
      <c r="C33" s="345">
        <v>452</v>
      </c>
      <c r="D33" s="345">
        <f>+B33+C33</f>
        <v>831</v>
      </c>
      <c r="E33" s="345">
        <v>44</v>
      </c>
      <c r="F33" s="345">
        <v>64</v>
      </c>
      <c r="G33" s="345">
        <f>+E33+F33</f>
        <v>108</v>
      </c>
      <c r="H33" s="345">
        <v>88</v>
      </c>
      <c r="I33" s="345">
        <v>102</v>
      </c>
      <c r="J33" s="345">
        <f>+H33+I33</f>
        <v>190</v>
      </c>
      <c r="K33" s="345">
        <v>415</v>
      </c>
      <c r="L33" s="345">
        <v>509</v>
      </c>
      <c r="M33" s="345">
        <f>SUM(K33:L33)</f>
        <v>924</v>
      </c>
      <c r="N33" s="344">
        <f t="shared" si="1"/>
        <v>2.1108179419525031</v>
      </c>
      <c r="O33" s="344">
        <f t="shared" si="1"/>
        <v>-4.2035398230088505</v>
      </c>
      <c r="P33" s="344">
        <f t="shared" si="1"/>
        <v>-1.3237063778579916</v>
      </c>
    </row>
    <row r="34" spans="1:16" x14ac:dyDescent="0.2">
      <c r="A34" s="359" t="s">
        <v>590</v>
      </c>
      <c r="B34" s="345">
        <v>310</v>
      </c>
      <c r="C34" s="345">
        <v>224</v>
      </c>
      <c r="D34" s="345">
        <f>+B34+C34</f>
        <v>534</v>
      </c>
      <c r="E34" s="345">
        <v>55</v>
      </c>
      <c r="F34" s="345">
        <v>37</v>
      </c>
      <c r="G34" s="345">
        <f>+E34+F34</f>
        <v>92</v>
      </c>
      <c r="H34" s="345">
        <v>84</v>
      </c>
      <c r="I34" s="345">
        <v>51</v>
      </c>
      <c r="J34" s="345">
        <f>+H34+I34</f>
        <v>135</v>
      </c>
      <c r="K34" s="345">
        <v>313</v>
      </c>
      <c r="L34" s="345">
        <v>231</v>
      </c>
      <c r="M34" s="345">
        <f>SUM(K34:L34)</f>
        <v>544</v>
      </c>
      <c r="N34" s="344">
        <f t="shared" si="1"/>
        <v>8.387096774193548</v>
      </c>
      <c r="O34" s="344">
        <f t="shared" si="1"/>
        <v>3.125</v>
      </c>
      <c r="P34" s="344">
        <f t="shared" si="1"/>
        <v>6.1797752808988804</v>
      </c>
    </row>
    <row r="35" spans="1:16" x14ac:dyDescent="0.2">
      <c r="A35" s="359" t="s">
        <v>591</v>
      </c>
      <c r="B35" s="345">
        <v>65</v>
      </c>
      <c r="C35" s="345">
        <v>43</v>
      </c>
      <c r="D35" s="345">
        <f>+B35+C35</f>
        <v>108</v>
      </c>
      <c r="E35" s="345">
        <v>8</v>
      </c>
      <c r="F35" s="345">
        <v>8</v>
      </c>
      <c r="G35" s="345">
        <f>+E35+F35</f>
        <v>16</v>
      </c>
      <c r="H35" s="345">
        <v>26</v>
      </c>
      <c r="I35" s="345">
        <v>15</v>
      </c>
      <c r="J35" s="345">
        <f>+H35+I35</f>
        <v>41</v>
      </c>
      <c r="K35" s="345">
        <v>74</v>
      </c>
      <c r="L35" s="345">
        <v>47</v>
      </c>
      <c r="M35" s="345">
        <f>SUM(K35:L35)</f>
        <v>121</v>
      </c>
      <c r="N35" s="344">
        <f t="shared" si="1"/>
        <v>13.846153846153841</v>
      </c>
      <c r="O35" s="344">
        <f t="shared" si="1"/>
        <v>6.9767441860465134</v>
      </c>
      <c r="P35" s="344">
        <f t="shared" si="1"/>
        <v>11.111111111111116</v>
      </c>
    </row>
    <row r="36" spans="1:16" s="325" customFormat="1" x14ac:dyDescent="0.2">
      <c r="A36" s="357" t="s">
        <v>169</v>
      </c>
      <c r="B36" s="342">
        <f t="shared" ref="B36:M36" si="10">SUM(B37)</f>
        <v>866</v>
      </c>
      <c r="C36" s="342">
        <f t="shared" si="10"/>
        <v>1121</v>
      </c>
      <c r="D36" s="342">
        <f t="shared" si="10"/>
        <v>1987</v>
      </c>
      <c r="E36" s="342">
        <f t="shared" si="10"/>
        <v>131</v>
      </c>
      <c r="F36" s="342">
        <f t="shared" si="10"/>
        <v>197</v>
      </c>
      <c r="G36" s="342">
        <f t="shared" si="10"/>
        <v>328</v>
      </c>
      <c r="H36" s="342">
        <f t="shared" si="10"/>
        <v>202</v>
      </c>
      <c r="I36" s="342">
        <f t="shared" si="10"/>
        <v>252</v>
      </c>
      <c r="J36" s="342">
        <f>SUM(J37)</f>
        <v>454</v>
      </c>
      <c r="K36" s="342">
        <f t="shared" si="10"/>
        <v>923</v>
      </c>
      <c r="L36" s="342">
        <f t="shared" si="10"/>
        <v>1151</v>
      </c>
      <c r="M36" s="342">
        <f t="shared" si="10"/>
        <v>2074</v>
      </c>
      <c r="N36" s="343">
        <f t="shared" si="1"/>
        <v>1.6166281755196299</v>
      </c>
      <c r="O36" s="343">
        <f t="shared" si="1"/>
        <v>2.2301516503122176</v>
      </c>
      <c r="P36" s="343">
        <f t="shared" si="1"/>
        <v>1.962757926522396</v>
      </c>
    </row>
    <row r="37" spans="1:16" x14ac:dyDescent="0.2">
      <c r="A37" s="359" t="s">
        <v>541</v>
      </c>
      <c r="B37" s="345">
        <v>866</v>
      </c>
      <c r="C37" s="345">
        <v>1121</v>
      </c>
      <c r="D37" s="345">
        <f>+B37+C37</f>
        <v>1987</v>
      </c>
      <c r="E37" s="345">
        <v>131</v>
      </c>
      <c r="F37" s="345">
        <v>197</v>
      </c>
      <c r="G37" s="345">
        <f>+E37+F37</f>
        <v>328</v>
      </c>
      <c r="H37" s="345">
        <v>202</v>
      </c>
      <c r="I37" s="345">
        <v>252</v>
      </c>
      <c r="J37" s="345">
        <f>+H37+I37</f>
        <v>454</v>
      </c>
      <c r="K37" s="345">
        <v>923</v>
      </c>
      <c r="L37" s="345">
        <v>1151</v>
      </c>
      <c r="M37" s="345">
        <f>SUM(K37:L37)</f>
        <v>2074</v>
      </c>
      <c r="N37" s="344">
        <f t="shared" ref="N37:P68" si="11">(1-((K37-H37+E37)/B37))*100</f>
        <v>1.6166281755196299</v>
      </c>
      <c r="O37" s="344">
        <f t="shared" si="11"/>
        <v>2.2301516503122176</v>
      </c>
      <c r="P37" s="344">
        <f t="shared" si="11"/>
        <v>1.962757926522396</v>
      </c>
    </row>
    <row r="38" spans="1:16" s="325" customFormat="1" x14ac:dyDescent="0.2">
      <c r="A38" s="357" t="s">
        <v>165</v>
      </c>
      <c r="B38" s="342">
        <f t="shared" ref="B38:M38" si="12">SUM(B39:B41)</f>
        <v>523</v>
      </c>
      <c r="C38" s="342">
        <f t="shared" si="12"/>
        <v>696</v>
      </c>
      <c r="D38" s="342">
        <f t="shared" si="12"/>
        <v>1219</v>
      </c>
      <c r="E38" s="342">
        <f t="shared" si="12"/>
        <v>66</v>
      </c>
      <c r="F38" s="342">
        <f t="shared" si="12"/>
        <v>107</v>
      </c>
      <c r="G38" s="342">
        <f t="shared" si="12"/>
        <v>173</v>
      </c>
      <c r="H38" s="342">
        <f t="shared" si="12"/>
        <v>133</v>
      </c>
      <c r="I38" s="342">
        <f t="shared" si="12"/>
        <v>146</v>
      </c>
      <c r="J38" s="342">
        <f t="shared" si="12"/>
        <v>279</v>
      </c>
      <c r="K38" s="342">
        <f t="shared" si="12"/>
        <v>535</v>
      </c>
      <c r="L38" s="342">
        <f t="shared" si="12"/>
        <v>694</v>
      </c>
      <c r="M38" s="342">
        <f t="shared" si="12"/>
        <v>1229</v>
      </c>
      <c r="N38" s="343">
        <f t="shared" si="11"/>
        <v>10.516252390057357</v>
      </c>
      <c r="O38" s="343">
        <f t="shared" si="11"/>
        <v>5.8908045977011492</v>
      </c>
      <c r="P38" s="343">
        <f t="shared" si="11"/>
        <v>7.875307629204265</v>
      </c>
    </row>
    <row r="39" spans="1:16" x14ac:dyDescent="0.2">
      <c r="A39" s="359" t="s">
        <v>533</v>
      </c>
      <c r="B39" s="345">
        <v>191</v>
      </c>
      <c r="C39" s="345">
        <v>198</v>
      </c>
      <c r="D39" s="345">
        <f>+B39+C39</f>
        <v>389</v>
      </c>
      <c r="E39" s="345">
        <v>22</v>
      </c>
      <c r="F39" s="345">
        <v>20</v>
      </c>
      <c r="G39" s="345">
        <f>+E39+F39</f>
        <v>42</v>
      </c>
      <c r="H39" s="345">
        <v>53</v>
      </c>
      <c r="I39" s="345">
        <v>40</v>
      </c>
      <c r="J39" s="345">
        <f>+H39+I39</f>
        <v>93</v>
      </c>
      <c r="K39" s="345">
        <v>189</v>
      </c>
      <c r="L39" s="345">
        <v>217</v>
      </c>
      <c r="M39" s="345">
        <f>SUM(K39:L39)</f>
        <v>406</v>
      </c>
      <c r="N39" s="344">
        <f t="shared" si="11"/>
        <v>17.277486910994767</v>
      </c>
      <c r="O39" s="344">
        <f t="shared" si="11"/>
        <v>0.5050505050505083</v>
      </c>
      <c r="P39" s="344">
        <f t="shared" si="11"/>
        <v>8.7403598971722332</v>
      </c>
    </row>
    <row r="40" spans="1:16" x14ac:dyDescent="0.2">
      <c r="A40" s="359" t="s">
        <v>543</v>
      </c>
      <c r="B40" s="345">
        <v>194</v>
      </c>
      <c r="C40" s="345">
        <v>196</v>
      </c>
      <c r="D40" s="345">
        <f>+B40+C40</f>
        <v>390</v>
      </c>
      <c r="E40" s="345">
        <v>19</v>
      </c>
      <c r="F40" s="345">
        <v>29</v>
      </c>
      <c r="G40" s="345">
        <f>+E40+F40</f>
        <v>48</v>
      </c>
      <c r="H40" s="345">
        <v>47</v>
      </c>
      <c r="I40" s="345">
        <v>44</v>
      </c>
      <c r="J40" s="345">
        <f>+H40+I40</f>
        <v>91</v>
      </c>
      <c r="K40" s="345">
        <v>206</v>
      </c>
      <c r="L40" s="345">
        <v>190</v>
      </c>
      <c r="M40" s="345">
        <f>SUM(K40:L40)</f>
        <v>396</v>
      </c>
      <c r="N40" s="344">
        <f t="shared" si="11"/>
        <v>8.2474226804123756</v>
      </c>
      <c r="O40" s="344">
        <f t="shared" si="11"/>
        <v>10.71428571428571</v>
      </c>
      <c r="P40" s="344">
        <f t="shared" si="11"/>
        <v>9.4871794871794872</v>
      </c>
    </row>
    <row r="41" spans="1:16" x14ac:dyDescent="0.2">
      <c r="A41" s="359" t="s">
        <v>549</v>
      </c>
      <c r="B41" s="345">
        <v>138</v>
      </c>
      <c r="C41" s="345">
        <v>302</v>
      </c>
      <c r="D41" s="345">
        <f>+B41+C41</f>
        <v>440</v>
      </c>
      <c r="E41" s="345">
        <v>25</v>
      </c>
      <c r="F41" s="345">
        <v>58</v>
      </c>
      <c r="G41" s="345">
        <f>+E41+F41</f>
        <v>83</v>
      </c>
      <c r="H41" s="345">
        <v>33</v>
      </c>
      <c r="I41" s="345">
        <v>62</v>
      </c>
      <c r="J41" s="345">
        <f>+H41+I41</f>
        <v>95</v>
      </c>
      <c r="K41" s="345">
        <v>140</v>
      </c>
      <c r="L41" s="345">
        <v>287</v>
      </c>
      <c r="M41" s="345">
        <f>SUM(K41:L41)</f>
        <v>427</v>
      </c>
      <c r="N41" s="344">
        <f t="shared" si="11"/>
        <v>4.3478260869565188</v>
      </c>
      <c r="O41" s="344">
        <f t="shared" si="11"/>
        <v>6.29139072847682</v>
      </c>
      <c r="P41" s="344">
        <f t="shared" si="11"/>
        <v>5.6818181818181763</v>
      </c>
    </row>
    <row r="42" spans="1:16" s="325" customFormat="1" x14ac:dyDescent="0.2">
      <c r="A42" s="357" t="s">
        <v>164</v>
      </c>
      <c r="B42" s="342">
        <f t="shared" ref="B42:M42" si="13">SUM(B43:B44)</f>
        <v>186</v>
      </c>
      <c r="C42" s="342">
        <f t="shared" si="13"/>
        <v>1052</v>
      </c>
      <c r="D42" s="342">
        <f t="shared" si="13"/>
        <v>1238</v>
      </c>
      <c r="E42" s="342">
        <f t="shared" si="13"/>
        <v>38</v>
      </c>
      <c r="F42" s="342">
        <f t="shared" si="13"/>
        <v>246</v>
      </c>
      <c r="G42" s="342">
        <f t="shared" si="13"/>
        <v>284</v>
      </c>
      <c r="H42" s="342">
        <f t="shared" si="13"/>
        <v>57</v>
      </c>
      <c r="I42" s="342">
        <f t="shared" si="13"/>
        <v>265</v>
      </c>
      <c r="J42" s="342">
        <f t="shared" si="13"/>
        <v>322</v>
      </c>
      <c r="K42" s="342">
        <f t="shared" si="13"/>
        <v>204</v>
      </c>
      <c r="L42" s="342">
        <f t="shared" si="13"/>
        <v>1046</v>
      </c>
      <c r="M42" s="342">
        <f t="shared" si="13"/>
        <v>1250</v>
      </c>
      <c r="N42" s="343">
        <f t="shared" si="11"/>
        <v>0.53763440860215006</v>
      </c>
      <c r="O42" s="343">
        <f t="shared" si="11"/>
        <v>2.3764258555133089</v>
      </c>
      <c r="P42" s="343">
        <f t="shared" si="11"/>
        <v>2.1001615508885352</v>
      </c>
    </row>
    <row r="43" spans="1:16" x14ac:dyDescent="0.2">
      <c r="A43" s="359" t="s">
        <v>594</v>
      </c>
      <c r="B43" s="345">
        <v>166</v>
      </c>
      <c r="C43" s="345">
        <v>932</v>
      </c>
      <c r="D43" s="345">
        <f>+B43+C43</f>
        <v>1098</v>
      </c>
      <c r="E43" s="345">
        <v>31</v>
      </c>
      <c r="F43" s="345">
        <v>221</v>
      </c>
      <c r="G43" s="345">
        <f>+E43+F43</f>
        <v>252</v>
      </c>
      <c r="H43" s="345">
        <v>52</v>
      </c>
      <c r="I43" s="345">
        <v>233</v>
      </c>
      <c r="J43" s="345">
        <f>+H43+I43</f>
        <v>285</v>
      </c>
      <c r="K43" s="345">
        <v>185</v>
      </c>
      <c r="L43" s="345">
        <v>919</v>
      </c>
      <c r="M43" s="345">
        <f>SUM(K43:L43)</f>
        <v>1104</v>
      </c>
      <c r="N43" s="344">
        <f t="shared" si="11"/>
        <v>1.2048192771084376</v>
      </c>
      <c r="O43" s="344">
        <f t="shared" si="11"/>
        <v>2.6824034334763991</v>
      </c>
      <c r="P43" s="344">
        <f t="shared" si="11"/>
        <v>2.4590163934426257</v>
      </c>
    </row>
    <row r="44" spans="1:16" x14ac:dyDescent="0.2">
      <c r="A44" s="359" t="s">
        <v>518</v>
      </c>
      <c r="B44" s="345">
        <v>20</v>
      </c>
      <c r="C44" s="345">
        <v>120</v>
      </c>
      <c r="D44" s="345">
        <f>+B44+C44</f>
        <v>140</v>
      </c>
      <c r="E44" s="345">
        <v>7</v>
      </c>
      <c r="F44" s="345">
        <v>25</v>
      </c>
      <c r="G44" s="345">
        <f>+E44+F44</f>
        <v>32</v>
      </c>
      <c r="H44" s="345">
        <v>5</v>
      </c>
      <c r="I44" s="345">
        <v>32</v>
      </c>
      <c r="J44" s="345">
        <f>+H44+I44</f>
        <v>37</v>
      </c>
      <c r="K44" s="345">
        <v>19</v>
      </c>
      <c r="L44" s="345">
        <v>127</v>
      </c>
      <c r="M44" s="345">
        <f>SUM(K44:L44)</f>
        <v>146</v>
      </c>
      <c r="N44" s="344">
        <f t="shared" si="11"/>
        <v>-5.0000000000000044</v>
      </c>
      <c r="O44" s="344">
        <f t="shared" si="11"/>
        <v>0</v>
      </c>
      <c r="P44" s="344">
        <f t="shared" si="11"/>
        <v>-0.71428571428571175</v>
      </c>
    </row>
    <row r="45" spans="1:16" x14ac:dyDescent="0.2">
      <c r="A45" s="357" t="s">
        <v>162</v>
      </c>
      <c r="B45" s="342">
        <f t="shared" ref="B45:M45" si="14">SUM(B46:B47)</f>
        <v>270</v>
      </c>
      <c r="C45" s="342">
        <f t="shared" si="14"/>
        <v>202</v>
      </c>
      <c r="D45" s="342">
        <f t="shared" si="14"/>
        <v>472</v>
      </c>
      <c r="E45" s="342">
        <f t="shared" si="14"/>
        <v>40</v>
      </c>
      <c r="F45" s="342">
        <f t="shared" si="14"/>
        <v>35</v>
      </c>
      <c r="G45" s="342">
        <f t="shared" si="14"/>
        <v>75</v>
      </c>
      <c r="H45" s="342">
        <f t="shared" si="14"/>
        <v>50</v>
      </c>
      <c r="I45" s="342">
        <f t="shared" si="14"/>
        <v>51</v>
      </c>
      <c r="J45" s="342">
        <f t="shared" si="14"/>
        <v>101</v>
      </c>
      <c r="K45" s="342">
        <f t="shared" si="14"/>
        <v>263</v>
      </c>
      <c r="L45" s="342">
        <f t="shared" si="14"/>
        <v>194</v>
      </c>
      <c r="M45" s="342">
        <f t="shared" si="14"/>
        <v>457</v>
      </c>
      <c r="N45" s="343">
        <f t="shared" si="11"/>
        <v>6.2962962962962994</v>
      </c>
      <c r="O45" s="343">
        <f t="shared" si="11"/>
        <v>11.881188118811881</v>
      </c>
      <c r="P45" s="343">
        <f t="shared" si="11"/>
        <v>8.6864406779661003</v>
      </c>
    </row>
    <row r="46" spans="1:16" x14ac:dyDescent="0.2">
      <c r="A46" s="359" t="s">
        <v>526</v>
      </c>
      <c r="B46" s="345">
        <v>169</v>
      </c>
      <c r="C46" s="345">
        <v>146</v>
      </c>
      <c r="D46" s="345">
        <f>+B46+C46</f>
        <v>315</v>
      </c>
      <c r="E46" s="345">
        <v>27</v>
      </c>
      <c r="F46" s="345">
        <v>28</v>
      </c>
      <c r="G46" s="345">
        <f>+E46+F46</f>
        <v>55</v>
      </c>
      <c r="H46" s="345">
        <v>34</v>
      </c>
      <c r="I46" s="345">
        <v>30</v>
      </c>
      <c r="J46" s="345">
        <f>+H46+I46</f>
        <v>64</v>
      </c>
      <c r="K46" s="345">
        <v>170</v>
      </c>
      <c r="L46" s="345">
        <v>145</v>
      </c>
      <c r="M46" s="345">
        <f>SUM(K46:L46)</f>
        <v>315</v>
      </c>
      <c r="N46" s="344">
        <f t="shared" si="11"/>
        <v>3.5502958579881616</v>
      </c>
      <c r="O46" s="344">
        <f t="shared" si="11"/>
        <v>2.0547945205479423</v>
      </c>
      <c r="P46" s="344">
        <f t="shared" si="11"/>
        <v>2.8571428571428581</v>
      </c>
    </row>
    <row r="47" spans="1:16" s="325" customFormat="1" x14ac:dyDescent="0.2">
      <c r="A47" s="359" t="s">
        <v>527</v>
      </c>
      <c r="B47" s="345">
        <v>101</v>
      </c>
      <c r="C47" s="345">
        <v>56</v>
      </c>
      <c r="D47" s="345">
        <f>+B47+C47</f>
        <v>157</v>
      </c>
      <c r="E47" s="345">
        <v>13</v>
      </c>
      <c r="F47" s="345">
        <v>7</v>
      </c>
      <c r="G47" s="345">
        <f>+E47+F47</f>
        <v>20</v>
      </c>
      <c r="H47" s="345">
        <v>16</v>
      </c>
      <c r="I47" s="345">
        <v>21</v>
      </c>
      <c r="J47" s="345">
        <f>+H47+I47</f>
        <v>37</v>
      </c>
      <c r="K47" s="345">
        <v>93</v>
      </c>
      <c r="L47" s="345">
        <v>49</v>
      </c>
      <c r="M47" s="345">
        <f>SUM(K47:L47)</f>
        <v>142</v>
      </c>
      <c r="N47" s="344">
        <f t="shared" si="11"/>
        <v>10.89108910891089</v>
      </c>
      <c r="O47" s="344">
        <f t="shared" si="11"/>
        <v>37.5</v>
      </c>
      <c r="P47" s="344">
        <f t="shared" si="11"/>
        <v>20.382165605095537</v>
      </c>
    </row>
    <row r="48" spans="1:16" x14ac:dyDescent="0.2">
      <c r="A48" s="357" t="s">
        <v>161</v>
      </c>
      <c r="B48" s="342">
        <f t="shared" ref="B48:M48" si="15">SUM(B49:B53)</f>
        <v>420</v>
      </c>
      <c r="C48" s="342">
        <f t="shared" si="15"/>
        <v>569</v>
      </c>
      <c r="D48" s="342">
        <f t="shared" si="15"/>
        <v>989</v>
      </c>
      <c r="E48" s="342">
        <f t="shared" si="15"/>
        <v>48</v>
      </c>
      <c r="F48" s="342">
        <f t="shared" si="15"/>
        <v>68</v>
      </c>
      <c r="G48" s="342">
        <f t="shared" si="15"/>
        <v>116</v>
      </c>
      <c r="H48" s="342">
        <f t="shared" si="15"/>
        <v>96</v>
      </c>
      <c r="I48" s="342">
        <f t="shared" si="15"/>
        <v>141</v>
      </c>
      <c r="J48" s="342">
        <f t="shared" si="15"/>
        <v>237</v>
      </c>
      <c r="K48" s="342">
        <f t="shared" si="15"/>
        <v>430</v>
      </c>
      <c r="L48" s="342">
        <f t="shared" si="15"/>
        <v>569</v>
      </c>
      <c r="M48" s="342">
        <f t="shared" si="15"/>
        <v>999</v>
      </c>
      <c r="N48" s="343">
        <f t="shared" si="11"/>
        <v>9.0476190476190492</v>
      </c>
      <c r="O48" s="343">
        <f t="shared" si="11"/>
        <v>12.829525483304039</v>
      </c>
      <c r="P48" s="343">
        <f t="shared" si="11"/>
        <v>11.223458038422651</v>
      </c>
    </row>
    <row r="49" spans="1:16" x14ac:dyDescent="0.2">
      <c r="A49" s="359" t="s">
        <v>555</v>
      </c>
      <c r="B49" s="345">
        <v>31</v>
      </c>
      <c r="C49" s="345">
        <v>61</v>
      </c>
      <c r="D49" s="345">
        <f>+B49+C49</f>
        <v>92</v>
      </c>
      <c r="E49" s="345">
        <v>4</v>
      </c>
      <c r="F49" s="345">
        <v>9</v>
      </c>
      <c r="G49" s="345">
        <f>+E49+F49</f>
        <v>13</v>
      </c>
      <c r="H49" s="345">
        <v>6</v>
      </c>
      <c r="I49" s="345">
        <v>22</v>
      </c>
      <c r="J49" s="345">
        <f>+H49+I49</f>
        <v>28</v>
      </c>
      <c r="K49" s="345">
        <v>31</v>
      </c>
      <c r="L49" s="345">
        <v>60</v>
      </c>
      <c r="M49" s="345">
        <f>SUM(K49:L49)</f>
        <v>91</v>
      </c>
      <c r="N49" s="344">
        <f t="shared" si="11"/>
        <v>6.4516129032258114</v>
      </c>
      <c r="O49" s="344">
        <f t="shared" si="11"/>
        <v>22.95081967213115</v>
      </c>
      <c r="P49" s="344">
        <f t="shared" si="11"/>
        <v>17.391304347826086</v>
      </c>
    </row>
    <row r="50" spans="1:16" x14ac:dyDescent="0.2">
      <c r="A50" s="359" t="s">
        <v>556</v>
      </c>
      <c r="B50" s="345">
        <v>36</v>
      </c>
      <c r="C50" s="345">
        <v>92</v>
      </c>
      <c r="D50" s="345">
        <f>+B50+C50</f>
        <v>128</v>
      </c>
      <c r="E50" s="345">
        <v>3</v>
      </c>
      <c r="F50" s="345">
        <v>16</v>
      </c>
      <c r="G50" s="345">
        <f>+E50+F50</f>
        <v>19</v>
      </c>
      <c r="H50" s="345">
        <v>7</v>
      </c>
      <c r="I50" s="345">
        <v>20</v>
      </c>
      <c r="J50" s="345">
        <f>+H50+I50</f>
        <v>27</v>
      </c>
      <c r="K50" s="345">
        <v>39</v>
      </c>
      <c r="L50" s="345">
        <v>99</v>
      </c>
      <c r="M50" s="345">
        <f>SUM(K50:L50)</f>
        <v>138</v>
      </c>
      <c r="N50" s="344">
        <f t="shared" si="11"/>
        <v>2.777777777777779</v>
      </c>
      <c r="O50" s="344">
        <f t="shared" si="11"/>
        <v>-3.2608695652173836</v>
      </c>
      <c r="P50" s="344">
        <f t="shared" si="11"/>
        <v>-1.5625</v>
      </c>
    </row>
    <row r="51" spans="1:16" x14ac:dyDescent="0.2">
      <c r="A51" s="359" t="s">
        <v>559</v>
      </c>
      <c r="B51" s="345">
        <v>129</v>
      </c>
      <c r="C51" s="345">
        <v>97</v>
      </c>
      <c r="D51" s="345">
        <f>+B51+C51</f>
        <v>226</v>
      </c>
      <c r="E51" s="345">
        <v>16</v>
      </c>
      <c r="F51" s="345">
        <v>7</v>
      </c>
      <c r="G51" s="345">
        <f>+E51+F51</f>
        <v>23</v>
      </c>
      <c r="H51" s="345">
        <v>29</v>
      </c>
      <c r="I51" s="345">
        <v>19</v>
      </c>
      <c r="J51" s="345">
        <f>+H51+I51</f>
        <v>48</v>
      </c>
      <c r="K51" s="345">
        <v>147</v>
      </c>
      <c r="L51" s="345">
        <v>101</v>
      </c>
      <c r="M51" s="345">
        <f>SUM(K51:L51)</f>
        <v>248</v>
      </c>
      <c r="N51" s="344">
        <f t="shared" si="11"/>
        <v>-3.8759689922480689</v>
      </c>
      <c r="O51" s="344">
        <f t="shared" si="11"/>
        <v>8.2474226804123756</v>
      </c>
      <c r="P51" s="344">
        <f t="shared" si="11"/>
        <v>1.3274336283185861</v>
      </c>
    </row>
    <row r="52" spans="1:16" s="325" customFormat="1" x14ac:dyDescent="0.2">
      <c r="A52" s="359" t="s">
        <v>560</v>
      </c>
      <c r="B52" s="345">
        <v>157</v>
      </c>
      <c r="C52" s="345">
        <v>137</v>
      </c>
      <c r="D52" s="345">
        <f>+B52+C52</f>
        <v>294</v>
      </c>
      <c r="E52" s="345">
        <v>18</v>
      </c>
      <c r="F52" s="345">
        <v>10</v>
      </c>
      <c r="G52" s="345">
        <f>+E52+F52</f>
        <v>28</v>
      </c>
      <c r="H52" s="345">
        <v>37</v>
      </c>
      <c r="I52" s="345">
        <v>31</v>
      </c>
      <c r="J52" s="345">
        <f>+H52+I52</f>
        <v>68</v>
      </c>
      <c r="K52" s="345">
        <v>150</v>
      </c>
      <c r="L52" s="345">
        <v>138</v>
      </c>
      <c r="M52" s="345">
        <f>SUM(K52:L52)</f>
        <v>288</v>
      </c>
      <c r="N52" s="344">
        <f t="shared" si="11"/>
        <v>16.560509554140125</v>
      </c>
      <c r="O52" s="344">
        <f t="shared" si="11"/>
        <v>14.598540145985407</v>
      </c>
      <c r="P52" s="344">
        <f t="shared" si="11"/>
        <v>15.646258503401356</v>
      </c>
    </row>
    <row r="53" spans="1:16" x14ac:dyDescent="0.2">
      <c r="A53" s="359" t="s">
        <v>562</v>
      </c>
      <c r="B53" s="345">
        <v>67</v>
      </c>
      <c r="C53" s="345">
        <v>182</v>
      </c>
      <c r="D53" s="345">
        <f>+B53+C53</f>
        <v>249</v>
      </c>
      <c r="E53" s="345">
        <v>7</v>
      </c>
      <c r="F53" s="345">
        <v>26</v>
      </c>
      <c r="G53" s="345">
        <f>+E53+F53</f>
        <v>33</v>
      </c>
      <c r="H53" s="345">
        <v>17</v>
      </c>
      <c r="I53" s="345">
        <v>49</v>
      </c>
      <c r="J53" s="345">
        <f>+H53+I53</f>
        <v>66</v>
      </c>
      <c r="K53" s="345">
        <v>63</v>
      </c>
      <c r="L53" s="345">
        <v>171</v>
      </c>
      <c r="M53" s="345">
        <f>SUM(K53:L53)</f>
        <v>234</v>
      </c>
      <c r="N53" s="344">
        <f t="shared" si="11"/>
        <v>20.895522388059707</v>
      </c>
      <c r="O53" s="344">
        <f t="shared" si="11"/>
        <v>18.681318681318682</v>
      </c>
      <c r="P53" s="344">
        <f t="shared" si="11"/>
        <v>19.277108433734934</v>
      </c>
    </row>
    <row r="54" spans="1:16" x14ac:dyDescent="0.2">
      <c r="A54" s="357" t="s">
        <v>160</v>
      </c>
      <c r="B54" s="342">
        <f t="shared" ref="B54:M54" si="16">SUM(B55:B58)</f>
        <v>1533</v>
      </c>
      <c r="C54" s="342">
        <f t="shared" si="16"/>
        <v>313</v>
      </c>
      <c r="D54" s="342">
        <f t="shared" si="16"/>
        <v>1846</v>
      </c>
      <c r="E54" s="342">
        <f t="shared" si="16"/>
        <v>135</v>
      </c>
      <c r="F54" s="342">
        <f t="shared" si="16"/>
        <v>34</v>
      </c>
      <c r="G54" s="342">
        <f t="shared" si="16"/>
        <v>169</v>
      </c>
      <c r="H54" s="342">
        <f t="shared" si="16"/>
        <v>407</v>
      </c>
      <c r="I54" s="342">
        <f t="shared" si="16"/>
        <v>77</v>
      </c>
      <c r="J54" s="342">
        <f t="shared" si="16"/>
        <v>484</v>
      </c>
      <c r="K54" s="342">
        <f t="shared" si="16"/>
        <v>1580</v>
      </c>
      <c r="L54" s="342">
        <f t="shared" si="16"/>
        <v>321</v>
      </c>
      <c r="M54" s="342">
        <f t="shared" si="16"/>
        <v>1901</v>
      </c>
      <c r="N54" s="343">
        <f t="shared" si="11"/>
        <v>14.677103718199614</v>
      </c>
      <c r="O54" s="343">
        <f t="shared" si="11"/>
        <v>11.182108626198083</v>
      </c>
      <c r="P54" s="343">
        <f t="shared" si="11"/>
        <v>14.084507042253524</v>
      </c>
    </row>
    <row r="55" spans="1:16" x14ac:dyDescent="0.2">
      <c r="A55" s="359" t="s">
        <v>563</v>
      </c>
      <c r="B55" s="345">
        <v>451</v>
      </c>
      <c r="C55" s="345">
        <v>98</v>
      </c>
      <c r="D55" s="345">
        <f>+B55+C55</f>
        <v>549</v>
      </c>
      <c r="E55" s="345">
        <v>39</v>
      </c>
      <c r="F55" s="345">
        <v>10</v>
      </c>
      <c r="G55" s="345">
        <f>+E55+F55</f>
        <v>49</v>
      </c>
      <c r="H55" s="345">
        <v>109</v>
      </c>
      <c r="I55" s="345">
        <v>26</v>
      </c>
      <c r="J55" s="345">
        <f>+H55+I55</f>
        <v>135</v>
      </c>
      <c r="K55" s="345">
        <v>467</v>
      </c>
      <c r="L55" s="345">
        <v>108</v>
      </c>
      <c r="M55" s="345">
        <f>SUM(K55:L55)</f>
        <v>575</v>
      </c>
      <c r="N55" s="344">
        <f t="shared" si="11"/>
        <v>11.97339246119734</v>
      </c>
      <c r="O55" s="344">
        <f t="shared" si="11"/>
        <v>6.122448979591832</v>
      </c>
      <c r="P55" s="344">
        <f t="shared" si="11"/>
        <v>10.928961748633881</v>
      </c>
    </row>
    <row r="56" spans="1:16" x14ac:dyDescent="0.2">
      <c r="A56" s="359" t="s">
        <v>564</v>
      </c>
      <c r="B56" s="345">
        <v>414</v>
      </c>
      <c r="C56" s="345">
        <v>142</v>
      </c>
      <c r="D56" s="345">
        <f>+B56+C56</f>
        <v>556</v>
      </c>
      <c r="E56" s="345">
        <v>30</v>
      </c>
      <c r="F56" s="345">
        <v>15</v>
      </c>
      <c r="G56" s="345">
        <f>+E56+F56</f>
        <v>45</v>
      </c>
      <c r="H56" s="345">
        <v>118</v>
      </c>
      <c r="I56" s="345">
        <v>34</v>
      </c>
      <c r="J56" s="345">
        <f>+H56+I56</f>
        <v>152</v>
      </c>
      <c r="K56" s="345">
        <v>432</v>
      </c>
      <c r="L56" s="345">
        <v>143</v>
      </c>
      <c r="M56" s="345">
        <f>SUM(K56:L56)</f>
        <v>575</v>
      </c>
      <c r="N56" s="344">
        <f t="shared" si="11"/>
        <v>16.90821256038647</v>
      </c>
      <c r="O56" s="344">
        <f t="shared" si="11"/>
        <v>12.676056338028175</v>
      </c>
      <c r="P56" s="344">
        <f t="shared" si="11"/>
        <v>15.827338129496404</v>
      </c>
    </row>
    <row r="57" spans="1:16" x14ac:dyDescent="0.2">
      <c r="A57" s="359" t="s">
        <v>565</v>
      </c>
      <c r="B57" s="345">
        <v>204</v>
      </c>
      <c r="C57" s="345">
        <v>33</v>
      </c>
      <c r="D57" s="345">
        <f>+B57+C57</f>
        <v>237</v>
      </c>
      <c r="E57" s="345">
        <v>28</v>
      </c>
      <c r="F57" s="345">
        <v>6</v>
      </c>
      <c r="G57" s="345">
        <f>+E57+F57</f>
        <v>34</v>
      </c>
      <c r="H57" s="345">
        <v>51</v>
      </c>
      <c r="I57" s="345">
        <v>4</v>
      </c>
      <c r="J57" s="345">
        <f>+H57+I57</f>
        <v>55</v>
      </c>
      <c r="K57" s="345">
        <v>212</v>
      </c>
      <c r="L57" s="345">
        <v>28</v>
      </c>
      <c r="M57" s="345">
        <f>SUM(K57:L57)</f>
        <v>240</v>
      </c>
      <c r="N57" s="344">
        <f t="shared" si="11"/>
        <v>7.3529411764705843</v>
      </c>
      <c r="O57" s="344">
        <f t="shared" si="11"/>
        <v>9.0909090909090935</v>
      </c>
      <c r="P57" s="344">
        <f t="shared" si="11"/>
        <v>7.5949367088607556</v>
      </c>
    </row>
    <row r="58" spans="1:16" s="325" customFormat="1" x14ac:dyDescent="0.2">
      <c r="A58" s="359" t="s">
        <v>572</v>
      </c>
      <c r="B58" s="345">
        <v>464</v>
      </c>
      <c r="C58" s="345">
        <v>40</v>
      </c>
      <c r="D58" s="345">
        <f>+B58+C58</f>
        <v>504</v>
      </c>
      <c r="E58" s="345">
        <v>38</v>
      </c>
      <c r="F58" s="345">
        <v>3</v>
      </c>
      <c r="G58" s="345">
        <f>+E58+F58</f>
        <v>41</v>
      </c>
      <c r="H58" s="345">
        <v>129</v>
      </c>
      <c r="I58" s="345">
        <v>13</v>
      </c>
      <c r="J58" s="345">
        <f>+H58+I58</f>
        <v>142</v>
      </c>
      <c r="K58" s="345">
        <v>469</v>
      </c>
      <c r="L58" s="345">
        <v>42</v>
      </c>
      <c r="M58" s="345">
        <f>SUM(K58:L58)</f>
        <v>511</v>
      </c>
      <c r="N58" s="344">
        <f t="shared" si="11"/>
        <v>18.534482758620683</v>
      </c>
      <c r="O58" s="344">
        <f t="shared" si="11"/>
        <v>19.999999999999996</v>
      </c>
      <c r="P58" s="344">
        <f t="shared" si="11"/>
        <v>18.650793650793652</v>
      </c>
    </row>
    <row r="59" spans="1:16" x14ac:dyDescent="0.2">
      <c r="A59" s="357" t="s">
        <v>158</v>
      </c>
      <c r="B59" s="342">
        <f t="shared" ref="B59:M59" si="17">SUM(B60:B61)</f>
        <v>285</v>
      </c>
      <c r="C59" s="342">
        <f t="shared" si="17"/>
        <v>615</v>
      </c>
      <c r="D59" s="342">
        <f t="shared" si="17"/>
        <v>900</v>
      </c>
      <c r="E59" s="342">
        <f t="shared" si="17"/>
        <v>21</v>
      </c>
      <c r="F59" s="342">
        <f t="shared" si="17"/>
        <v>79</v>
      </c>
      <c r="G59" s="342">
        <f t="shared" si="17"/>
        <v>100</v>
      </c>
      <c r="H59" s="342">
        <f t="shared" si="17"/>
        <v>76</v>
      </c>
      <c r="I59" s="342">
        <f t="shared" si="17"/>
        <v>144</v>
      </c>
      <c r="J59" s="342">
        <f t="shared" si="17"/>
        <v>220</v>
      </c>
      <c r="K59" s="342">
        <f t="shared" si="17"/>
        <v>310</v>
      </c>
      <c r="L59" s="342">
        <f t="shared" si="17"/>
        <v>624</v>
      </c>
      <c r="M59" s="342">
        <f t="shared" si="17"/>
        <v>934</v>
      </c>
      <c r="N59" s="343">
        <f t="shared" si="11"/>
        <v>10.526315789473683</v>
      </c>
      <c r="O59" s="343">
        <f t="shared" si="11"/>
        <v>9.1056910569105689</v>
      </c>
      <c r="P59" s="343">
        <f t="shared" si="11"/>
        <v>9.55555555555555</v>
      </c>
    </row>
    <row r="60" spans="1:16" x14ac:dyDescent="0.2">
      <c r="A60" s="359" t="s">
        <v>561</v>
      </c>
      <c r="B60" s="345">
        <v>260</v>
      </c>
      <c r="C60" s="345">
        <v>570</v>
      </c>
      <c r="D60" s="345">
        <f>+B60+C60</f>
        <v>830</v>
      </c>
      <c r="E60" s="345">
        <v>21</v>
      </c>
      <c r="F60" s="345">
        <v>69</v>
      </c>
      <c r="G60" s="345">
        <f>+E60+F60</f>
        <v>90</v>
      </c>
      <c r="H60" s="345">
        <v>64</v>
      </c>
      <c r="I60" s="345">
        <v>132</v>
      </c>
      <c r="J60" s="345">
        <f>+H60+I60</f>
        <v>196</v>
      </c>
      <c r="K60" s="345">
        <v>283</v>
      </c>
      <c r="L60" s="345">
        <v>575</v>
      </c>
      <c r="M60" s="345">
        <f>SUM(K60:L60)</f>
        <v>858</v>
      </c>
      <c r="N60" s="344">
        <f t="shared" si="11"/>
        <v>7.6923076923076872</v>
      </c>
      <c r="O60" s="344">
        <f t="shared" si="11"/>
        <v>10.175438596491226</v>
      </c>
      <c r="P60" s="344">
        <f t="shared" si="11"/>
        <v>9.3975903614457845</v>
      </c>
    </row>
    <row r="61" spans="1:16" x14ac:dyDescent="0.2">
      <c r="A61" s="359" t="s">
        <v>558</v>
      </c>
      <c r="B61" s="345">
        <v>25</v>
      </c>
      <c r="C61" s="345">
        <v>45</v>
      </c>
      <c r="D61" s="345">
        <f>+B61+C61</f>
        <v>70</v>
      </c>
      <c r="E61" s="345"/>
      <c r="F61" s="345">
        <v>10</v>
      </c>
      <c r="G61" s="345">
        <f>+E61+F61</f>
        <v>10</v>
      </c>
      <c r="H61" s="345">
        <v>12</v>
      </c>
      <c r="I61" s="345">
        <v>12</v>
      </c>
      <c r="J61" s="345">
        <f>+H61+I61</f>
        <v>24</v>
      </c>
      <c r="K61" s="345">
        <v>27</v>
      </c>
      <c r="L61" s="345">
        <v>49</v>
      </c>
      <c r="M61" s="345">
        <f>SUM(K61:L61)</f>
        <v>76</v>
      </c>
      <c r="N61" s="344">
        <f t="shared" si="11"/>
        <v>40</v>
      </c>
      <c r="O61" s="344">
        <f t="shared" si="11"/>
        <v>-4.4444444444444509</v>
      </c>
      <c r="P61" s="344">
        <f t="shared" si="11"/>
        <v>11.428571428571432</v>
      </c>
    </row>
    <row r="62" spans="1:16" x14ac:dyDescent="0.2">
      <c r="A62" s="357" t="s">
        <v>156</v>
      </c>
      <c r="B62" s="342">
        <f t="shared" ref="B62:M62" si="18">SUM(B63:B66)</f>
        <v>630</v>
      </c>
      <c r="C62" s="342">
        <f t="shared" si="18"/>
        <v>1105</v>
      </c>
      <c r="D62" s="342">
        <f t="shared" si="18"/>
        <v>1735</v>
      </c>
      <c r="E62" s="342">
        <f t="shared" si="18"/>
        <v>79</v>
      </c>
      <c r="F62" s="342">
        <f t="shared" si="18"/>
        <v>176</v>
      </c>
      <c r="G62" s="342">
        <f t="shared" si="18"/>
        <v>255</v>
      </c>
      <c r="H62" s="342">
        <f t="shared" si="18"/>
        <v>119</v>
      </c>
      <c r="I62" s="342">
        <f t="shared" si="18"/>
        <v>242</v>
      </c>
      <c r="J62" s="342">
        <f t="shared" si="18"/>
        <v>361</v>
      </c>
      <c r="K62" s="342">
        <f t="shared" si="18"/>
        <v>639</v>
      </c>
      <c r="L62" s="342">
        <f t="shared" si="18"/>
        <v>1099</v>
      </c>
      <c r="M62" s="342">
        <f t="shared" si="18"/>
        <v>1738</v>
      </c>
      <c r="N62" s="343">
        <f t="shared" si="11"/>
        <v>4.9206349206349254</v>
      </c>
      <c r="O62" s="343">
        <f t="shared" si="11"/>
        <v>6.5158371040723972</v>
      </c>
      <c r="P62" s="343">
        <f t="shared" si="11"/>
        <v>5.9365994236311277</v>
      </c>
    </row>
    <row r="63" spans="1:16" x14ac:dyDescent="0.2">
      <c r="A63" s="359" t="s">
        <v>519</v>
      </c>
      <c r="B63" s="345">
        <v>37</v>
      </c>
      <c r="C63" s="345">
        <v>217</v>
      </c>
      <c r="D63" s="345">
        <f>+B63+C63</f>
        <v>254</v>
      </c>
      <c r="E63" s="345">
        <v>14</v>
      </c>
      <c r="F63" s="345">
        <v>56</v>
      </c>
      <c r="G63" s="345">
        <f>+E63+F63</f>
        <v>70</v>
      </c>
      <c r="H63" s="345">
        <v>6</v>
      </c>
      <c r="I63" s="345">
        <v>43</v>
      </c>
      <c r="J63" s="345">
        <f>+H63+I63</f>
        <v>49</v>
      </c>
      <c r="K63" s="345">
        <v>27</v>
      </c>
      <c r="L63" s="345">
        <v>202</v>
      </c>
      <c r="M63" s="345">
        <f>SUM(K63:L63)</f>
        <v>229</v>
      </c>
      <c r="N63" s="344">
        <f t="shared" si="11"/>
        <v>5.4054054054054053</v>
      </c>
      <c r="O63" s="344">
        <f t="shared" si="11"/>
        <v>0.92165898617511122</v>
      </c>
      <c r="P63" s="344">
        <f t="shared" si="11"/>
        <v>1.5748031496062964</v>
      </c>
    </row>
    <row r="64" spans="1:16" x14ac:dyDescent="0.2">
      <c r="A64" s="359" t="s">
        <v>520</v>
      </c>
      <c r="B64" s="345">
        <v>59</v>
      </c>
      <c r="C64" s="345">
        <v>181</v>
      </c>
      <c r="D64" s="345">
        <f>+B64+C64</f>
        <v>240</v>
      </c>
      <c r="E64" s="345">
        <v>12</v>
      </c>
      <c r="F64" s="345">
        <v>39</v>
      </c>
      <c r="G64" s="345">
        <f>+E64+F64</f>
        <v>51</v>
      </c>
      <c r="H64" s="345">
        <v>14</v>
      </c>
      <c r="I64" s="345">
        <v>56</v>
      </c>
      <c r="J64" s="345">
        <f>+H64+I64</f>
        <v>70</v>
      </c>
      <c r="K64" s="345">
        <v>73</v>
      </c>
      <c r="L64" s="345">
        <v>172</v>
      </c>
      <c r="M64" s="345">
        <f>SUM(K64:L64)</f>
        <v>245</v>
      </c>
      <c r="N64" s="344">
        <f t="shared" si="11"/>
        <v>-20.338983050847446</v>
      </c>
      <c r="O64" s="344">
        <f t="shared" si="11"/>
        <v>14.364640883977897</v>
      </c>
      <c r="P64" s="344">
        <f t="shared" si="11"/>
        <v>5.8333333333333348</v>
      </c>
    </row>
    <row r="65" spans="1:16" x14ac:dyDescent="0.2">
      <c r="A65" s="359" t="s">
        <v>521</v>
      </c>
      <c r="B65" s="345">
        <v>14</v>
      </c>
      <c r="C65" s="345">
        <v>65</v>
      </c>
      <c r="D65" s="345">
        <f>+B65+C65</f>
        <v>79</v>
      </c>
      <c r="E65" s="345">
        <v>3</v>
      </c>
      <c r="F65" s="345">
        <v>16</v>
      </c>
      <c r="G65" s="345">
        <f>+E65+F65</f>
        <v>19</v>
      </c>
      <c r="H65" s="345">
        <v>3</v>
      </c>
      <c r="I65" s="345">
        <v>21</v>
      </c>
      <c r="J65" s="345">
        <f>+H65+I65</f>
        <v>24</v>
      </c>
      <c r="K65" s="345">
        <v>34</v>
      </c>
      <c r="L65" s="345">
        <v>90</v>
      </c>
      <c r="M65" s="345">
        <f>SUM(K65:L65)</f>
        <v>124</v>
      </c>
      <c r="N65" s="344">
        <f t="shared" si="11"/>
        <v>-142.85714285714283</v>
      </c>
      <c r="O65" s="344">
        <f t="shared" si="11"/>
        <v>-30.76923076923077</v>
      </c>
      <c r="P65" s="344">
        <f t="shared" si="11"/>
        <v>-50.632911392405063</v>
      </c>
    </row>
    <row r="66" spans="1:16" x14ac:dyDescent="0.2">
      <c r="A66" s="359" t="s">
        <v>522</v>
      </c>
      <c r="B66" s="345">
        <f>468+52</f>
        <v>520</v>
      </c>
      <c r="C66" s="345">
        <f>580+62</f>
        <v>642</v>
      </c>
      <c r="D66" s="345">
        <f>+B66+C66</f>
        <v>1162</v>
      </c>
      <c r="E66" s="345">
        <v>50</v>
      </c>
      <c r="F66" s="345">
        <v>65</v>
      </c>
      <c r="G66" s="345">
        <f>+E66+F66</f>
        <v>115</v>
      </c>
      <c r="H66" s="345">
        <v>96</v>
      </c>
      <c r="I66" s="345">
        <v>122</v>
      </c>
      <c r="J66" s="345">
        <f>+H66+I66</f>
        <v>218</v>
      </c>
      <c r="K66" s="345">
        <f>420+85</f>
        <v>505</v>
      </c>
      <c r="L66" s="345">
        <f>547+88</f>
        <v>635</v>
      </c>
      <c r="M66" s="345">
        <f>SUM(K66:L66)</f>
        <v>1140</v>
      </c>
      <c r="N66" s="344">
        <f t="shared" si="11"/>
        <v>11.730769230769234</v>
      </c>
      <c r="O66" s="344">
        <f t="shared" si="11"/>
        <v>9.9688473520249232</v>
      </c>
      <c r="P66" s="344">
        <f t="shared" si="11"/>
        <v>10.757314974182442</v>
      </c>
    </row>
    <row r="67" spans="1:16" s="325" customFormat="1" x14ac:dyDescent="0.2">
      <c r="A67" s="357" t="s">
        <v>146</v>
      </c>
      <c r="B67" s="342">
        <f t="shared" ref="B67:M67" si="19">SUM(B68)</f>
        <v>419</v>
      </c>
      <c r="C67" s="342">
        <f t="shared" si="19"/>
        <v>352</v>
      </c>
      <c r="D67" s="342">
        <f t="shared" si="19"/>
        <v>771</v>
      </c>
      <c r="E67" s="342">
        <f t="shared" si="19"/>
        <v>51</v>
      </c>
      <c r="F67" s="342">
        <f t="shared" si="19"/>
        <v>44</v>
      </c>
      <c r="G67" s="342">
        <f t="shared" si="19"/>
        <v>95</v>
      </c>
      <c r="H67" s="342">
        <f t="shared" si="19"/>
        <v>75</v>
      </c>
      <c r="I67" s="342">
        <f t="shared" si="19"/>
        <v>68</v>
      </c>
      <c r="J67" s="342">
        <f t="shared" si="19"/>
        <v>143</v>
      </c>
      <c r="K67" s="342">
        <f t="shared" si="19"/>
        <v>365</v>
      </c>
      <c r="L67" s="342">
        <f t="shared" si="19"/>
        <v>329</v>
      </c>
      <c r="M67" s="342">
        <f t="shared" si="19"/>
        <v>694</v>
      </c>
      <c r="N67" s="343">
        <f t="shared" si="11"/>
        <v>18.61575178997613</v>
      </c>
      <c r="O67" s="343">
        <f t="shared" si="11"/>
        <v>13.35227272727273</v>
      </c>
      <c r="P67" s="343">
        <f t="shared" si="11"/>
        <v>16.212710765239947</v>
      </c>
    </row>
    <row r="68" spans="1:16" x14ac:dyDescent="0.2">
      <c r="A68" s="359" t="s">
        <v>515</v>
      </c>
      <c r="B68" s="345">
        <f>368+51</f>
        <v>419</v>
      </c>
      <c r="C68" s="345">
        <f>314+38</f>
        <v>352</v>
      </c>
      <c r="D68" s="345">
        <f>+B68+C68</f>
        <v>771</v>
      </c>
      <c r="E68" s="345">
        <v>51</v>
      </c>
      <c r="F68" s="345">
        <v>44</v>
      </c>
      <c r="G68" s="345">
        <f>+E68+F68</f>
        <v>95</v>
      </c>
      <c r="H68" s="345">
        <v>75</v>
      </c>
      <c r="I68" s="345">
        <v>68</v>
      </c>
      <c r="J68" s="345">
        <f>+H68+I68</f>
        <v>143</v>
      </c>
      <c r="K68" s="345">
        <f>307+58</f>
        <v>365</v>
      </c>
      <c r="L68" s="345">
        <f>288+41</f>
        <v>329</v>
      </c>
      <c r="M68" s="345">
        <f>SUM(K68:L68)</f>
        <v>694</v>
      </c>
      <c r="N68" s="344">
        <f t="shared" si="11"/>
        <v>18.61575178997613</v>
      </c>
      <c r="O68" s="344">
        <f t="shared" si="11"/>
        <v>13.35227272727273</v>
      </c>
      <c r="P68" s="344">
        <f t="shared" si="11"/>
        <v>16.212710765239947</v>
      </c>
    </row>
    <row r="69" spans="1:16" x14ac:dyDescent="0.2">
      <c r="A69" s="357" t="s">
        <v>143</v>
      </c>
      <c r="B69" s="342">
        <f t="shared" ref="B69:M69" si="20">SUM(B70)</f>
        <v>151</v>
      </c>
      <c r="C69" s="342">
        <f t="shared" si="20"/>
        <v>457</v>
      </c>
      <c r="D69" s="342">
        <f t="shared" si="20"/>
        <v>608</v>
      </c>
      <c r="E69" s="342">
        <f t="shared" si="20"/>
        <v>15</v>
      </c>
      <c r="F69" s="342">
        <f t="shared" si="20"/>
        <v>72</v>
      </c>
      <c r="G69" s="342">
        <f t="shared" si="20"/>
        <v>87</v>
      </c>
      <c r="H69" s="342">
        <f t="shared" si="20"/>
        <v>39</v>
      </c>
      <c r="I69" s="342">
        <f t="shared" si="20"/>
        <v>98</v>
      </c>
      <c r="J69" s="342">
        <f t="shared" si="20"/>
        <v>137</v>
      </c>
      <c r="K69" s="342">
        <f t="shared" si="20"/>
        <v>171</v>
      </c>
      <c r="L69" s="342">
        <f t="shared" si="20"/>
        <v>487</v>
      </c>
      <c r="M69" s="342">
        <f t="shared" si="20"/>
        <v>658</v>
      </c>
      <c r="N69" s="343">
        <f t="shared" ref="N69:P100" si="21">(1-((K69-H69+E69)/B69))*100</f>
        <v>2.6490066225165587</v>
      </c>
      <c r="O69" s="343">
        <f t="shared" si="21"/>
        <v>-0.87527352297593897</v>
      </c>
      <c r="P69" s="343">
        <f t="shared" si="21"/>
        <v>0</v>
      </c>
    </row>
    <row r="70" spans="1:16" x14ac:dyDescent="0.2">
      <c r="A70" s="359" t="s">
        <v>517</v>
      </c>
      <c r="B70" s="345">
        <v>151</v>
      </c>
      <c r="C70" s="345">
        <v>457</v>
      </c>
      <c r="D70" s="345">
        <f>+B70+C70</f>
        <v>608</v>
      </c>
      <c r="E70" s="345">
        <v>15</v>
      </c>
      <c r="F70" s="345">
        <v>72</v>
      </c>
      <c r="G70" s="345">
        <f>+E70+F70</f>
        <v>87</v>
      </c>
      <c r="H70" s="345">
        <v>39</v>
      </c>
      <c r="I70" s="345">
        <v>98</v>
      </c>
      <c r="J70" s="345">
        <f>+H70+I70</f>
        <v>137</v>
      </c>
      <c r="K70" s="345">
        <v>171</v>
      </c>
      <c r="L70" s="345">
        <v>487</v>
      </c>
      <c r="M70" s="345">
        <f>SUM(K70:L70)</f>
        <v>658</v>
      </c>
      <c r="N70" s="344">
        <f t="shared" si="21"/>
        <v>2.6490066225165587</v>
      </c>
      <c r="O70" s="344">
        <f t="shared" si="21"/>
        <v>-0.87527352297593897</v>
      </c>
      <c r="P70" s="344">
        <f t="shared" si="21"/>
        <v>0</v>
      </c>
    </row>
    <row r="71" spans="1:16" x14ac:dyDescent="0.2">
      <c r="A71" s="357" t="s">
        <v>141</v>
      </c>
      <c r="B71" s="342">
        <f t="shared" ref="B71:M71" si="22">SUM(B72:B73)</f>
        <v>243</v>
      </c>
      <c r="C71" s="342">
        <f t="shared" si="22"/>
        <v>339</v>
      </c>
      <c r="D71" s="342">
        <f t="shared" si="22"/>
        <v>582</v>
      </c>
      <c r="E71" s="342">
        <f t="shared" si="22"/>
        <v>33</v>
      </c>
      <c r="F71" s="342">
        <f t="shared" si="22"/>
        <v>44</v>
      </c>
      <c r="G71" s="342">
        <f t="shared" si="22"/>
        <v>77</v>
      </c>
      <c r="H71" s="342">
        <f t="shared" si="22"/>
        <v>51</v>
      </c>
      <c r="I71" s="342">
        <f t="shared" si="22"/>
        <v>91</v>
      </c>
      <c r="J71" s="342">
        <f t="shared" si="22"/>
        <v>142</v>
      </c>
      <c r="K71" s="342">
        <f t="shared" si="22"/>
        <v>247</v>
      </c>
      <c r="L71" s="342">
        <f t="shared" si="22"/>
        <v>331</v>
      </c>
      <c r="M71" s="342">
        <f t="shared" si="22"/>
        <v>578</v>
      </c>
      <c r="N71" s="343">
        <f t="shared" si="21"/>
        <v>5.7613168724279795</v>
      </c>
      <c r="O71" s="343">
        <f t="shared" si="21"/>
        <v>16.224188790560468</v>
      </c>
      <c r="P71" s="343">
        <f t="shared" si="21"/>
        <v>11.855670103092786</v>
      </c>
    </row>
    <row r="72" spans="1:16" x14ac:dyDescent="0.2">
      <c r="A72" s="359" t="s">
        <v>524</v>
      </c>
      <c r="B72" s="345">
        <v>90</v>
      </c>
      <c r="C72" s="345">
        <v>206</v>
      </c>
      <c r="D72" s="345">
        <f>+B72+C72</f>
        <v>296</v>
      </c>
      <c r="E72" s="345">
        <v>12</v>
      </c>
      <c r="F72" s="345">
        <v>32</v>
      </c>
      <c r="G72" s="345">
        <f>+E72+F72</f>
        <v>44</v>
      </c>
      <c r="H72" s="345">
        <v>15</v>
      </c>
      <c r="I72" s="345">
        <v>55</v>
      </c>
      <c r="J72" s="345">
        <f>+H72+I72</f>
        <v>70</v>
      </c>
      <c r="K72" s="345">
        <v>96</v>
      </c>
      <c r="L72" s="345">
        <v>204</v>
      </c>
      <c r="M72" s="345">
        <f>SUM(K72:L72)</f>
        <v>300</v>
      </c>
      <c r="N72" s="344">
        <f t="shared" si="21"/>
        <v>-3.3333333333333437</v>
      </c>
      <c r="O72" s="344">
        <f t="shared" si="21"/>
        <v>12.135922330097081</v>
      </c>
      <c r="P72" s="344">
        <f t="shared" si="21"/>
        <v>7.4324324324324342</v>
      </c>
    </row>
    <row r="73" spans="1:16" x14ac:dyDescent="0.2">
      <c r="A73" s="359" t="s">
        <v>509</v>
      </c>
      <c r="B73" s="345">
        <v>153</v>
      </c>
      <c r="C73" s="345">
        <v>133</v>
      </c>
      <c r="D73" s="345">
        <f>+B73+C73</f>
        <v>286</v>
      </c>
      <c r="E73" s="345">
        <v>21</v>
      </c>
      <c r="F73" s="345">
        <v>12</v>
      </c>
      <c r="G73" s="345">
        <f>+E73+F73</f>
        <v>33</v>
      </c>
      <c r="H73" s="345">
        <v>36</v>
      </c>
      <c r="I73" s="345">
        <v>36</v>
      </c>
      <c r="J73" s="345">
        <f>+H73+I73</f>
        <v>72</v>
      </c>
      <c r="K73" s="345">
        <v>151</v>
      </c>
      <c r="L73" s="345">
        <v>127</v>
      </c>
      <c r="M73" s="345">
        <f>SUM(K73:L73)</f>
        <v>278</v>
      </c>
      <c r="N73" s="344">
        <f t="shared" si="21"/>
        <v>11.111111111111116</v>
      </c>
      <c r="O73" s="344">
        <f t="shared" si="21"/>
        <v>22.556390977443609</v>
      </c>
      <c r="P73" s="344">
        <f t="shared" si="21"/>
        <v>16.433566433566437</v>
      </c>
    </row>
    <row r="74" spans="1:16" x14ac:dyDescent="0.2">
      <c r="A74" s="357" t="s">
        <v>139</v>
      </c>
      <c r="B74" s="342">
        <f t="shared" ref="B74:M74" si="23">SUM(B75:B78)</f>
        <v>455</v>
      </c>
      <c r="C74" s="342">
        <f t="shared" si="23"/>
        <v>600</v>
      </c>
      <c r="D74" s="342">
        <f t="shared" si="23"/>
        <v>1055</v>
      </c>
      <c r="E74" s="342">
        <f t="shared" si="23"/>
        <v>78</v>
      </c>
      <c r="F74" s="342">
        <f t="shared" si="23"/>
        <v>108</v>
      </c>
      <c r="G74" s="342">
        <f t="shared" si="23"/>
        <v>186</v>
      </c>
      <c r="H74" s="342">
        <f t="shared" si="23"/>
        <v>82</v>
      </c>
      <c r="I74" s="342">
        <f t="shared" si="23"/>
        <v>127</v>
      </c>
      <c r="J74" s="342">
        <f t="shared" si="23"/>
        <v>209</v>
      </c>
      <c r="K74" s="342">
        <f t="shared" si="23"/>
        <v>429</v>
      </c>
      <c r="L74" s="342">
        <f t="shared" si="23"/>
        <v>589</v>
      </c>
      <c r="M74" s="342">
        <f t="shared" si="23"/>
        <v>1018</v>
      </c>
      <c r="N74" s="343">
        <f t="shared" si="21"/>
        <v>6.5934065934065922</v>
      </c>
      <c r="O74" s="343">
        <f t="shared" si="21"/>
        <v>5.0000000000000044</v>
      </c>
      <c r="P74" s="343">
        <f t="shared" si="21"/>
        <v>5.687203791469198</v>
      </c>
    </row>
    <row r="75" spans="1:16" s="325" customFormat="1" x14ac:dyDescent="0.2">
      <c r="A75" s="359" t="s">
        <v>573</v>
      </c>
      <c r="B75" s="345">
        <v>185</v>
      </c>
      <c r="C75" s="345">
        <v>148</v>
      </c>
      <c r="D75" s="345">
        <f>+B75+C75</f>
        <v>333</v>
      </c>
      <c r="E75" s="345">
        <v>37</v>
      </c>
      <c r="F75" s="345">
        <v>24</v>
      </c>
      <c r="G75" s="345">
        <f>+E75+F75</f>
        <v>61</v>
      </c>
      <c r="H75" s="345">
        <v>29</v>
      </c>
      <c r="I75" s="345">
        <v>36</v>
      </c>
      <c r="J75" s="345">
        <f>+H75+I75</f>
        <v>65</v>
      </c>
      <c r="K75" s="345">
        <v>168</v>
      </c>
      <c r="L75" s="345">
        <v>151</v>
      </c>
      <c r="M75" s="345">
        <f>SUM(K75:L75)</f>
        <v>319</v>
      </c>
      <c r="N75" s="344">
        <f t="shared" si="21"/>
        <v>4.8648648648648596</v>
      </c>
      <c r="O75" s="344">
        <f t="shared" si="21"/>
        <v>6.081081081081086</v>
      </c>
      <c r="P75" s="344">
        <f t="shared" si="21"/>
        <v>5.4054054054054053</v>
      </c>
    </row>
    <row r="76" spans="1:16" x14ac:dyDescent="0.2">
      <c r="A76" s="359" t="s">
        <v>530</v>
      </c>
      <c r="B76" s="345">
        <v>73</v>
      </c>
      <c r="C76" s="345">
        <v>83</v>
      </c>
      <c r="D76" s="345">
        <f>+B76+C76</f>
        <v>156</v>
      </c>
      <c r="E76" s="345">
        <v>8</v>
      </c>
      <c r="F76" s="345">
        <v>11</v>
      </c>
      <c r="G76" s="345">
        <f>+E76+F76</f>
        <v>19</v>
      </c>
      <c r="H76" s="345">
        <v>18</v>
      </c>
      <c r="I76" s="345">
        <v>17</v>
      </c>
      <c r="J76" s="345">
        <f>+H76+I76</f>
        <v>35</v>
      </c>
      <c r="K76" s="345">
        <v>76</v>
      </c>
      <c r="L76" s="345">
        <v>84</v>
      </c>
      <c r="M76" s="345">
        <f>SUM(K76:L76)</f>
        <v>160</v>
      </c>
      <c r="N76" s="344">
        <f t="shared" si="21"/>
        <v>9.5890410958904155</v>
      </c>
      <c r="O76" s="344">
        <f t="shared" si="21"/>
        <v>6.0240963855421654</v>
      </c>
      <c r="P76" s="344">
        <f t="shared" si="21"/>
        <v>7.6923076923076872</v>
      </c>
    </row>
    <row r="77" spans="1:16" s="325" customFormat="1" x14ac:dyDescent="0.2">
      <c r="A77" s="359" t="s">
        <v>531</v>
      </c>
      <c r="B77" s="345">
        <v>57</v>
      </c>
      <c r="C77" s="345">
        <v>115</v>
      </c>
      <c r="D77" s="345">
        <f>+B77+C77</f>
        <v>172</v>
      </c>
      <c r="E77" s="345">
        <v>7</v>
      </c>
      <c r="F77" s="345">
        <v>26</v>
      </c>
      <c r="G77" s="345">
        <f>+E77+F77</f>
        <v>33</v>
      </c>
      <c r="H77" s="345">
        <v>13</v>
      </c>
      <c r="I77" s="345">
        <v>23</v>
      </c>
      <c r="J77" s="345">
        <f>+H77+I77</f>
        <v>36</v>
      </c>
      <c r="K77" s="345">
        <v>54</v>
      </c>
      <c r="L77" s="345">
        <v>109</v>
      </c>
      <c r="M77" s="345">
        <f>SUM(K77:L77)</f>
        <v>163</v>
      </c>
      <c r="N77" s="344">
        <f t="shared" si="21"/>
        <v>15.789473684210531</v>
      </c>
      <c r="O77" s="344">
        <f t="shared" si="21"/>
        <v>2.6086956521739091</v>
      </c>
      <c r="P77" s="344">
        <f t="shared" si="21"/>
        <v>6.9767441860465134</v>
      </c>
    </row>
    <row r="78" spans="1:16" x14ac:dyDescent="0.2">
      <c r="A78" s="359" t="s">
        <v>532</v>
      </c>
      <c r="B78" s="345">
        <v>140</v>
      </c>
      <c r="C78" s="345">
        <v>254</v>
      </c>
      <c r="D78" s="345">
        <f>+B78+C78</f>
        <v>394</v>
      </c>
      <c r="E78" s="345">
        <v>26</v>
      </c>
      <c r="F78" s="345">
        <v>47</v>
      </c>
      <c r="G78" s="345">
        <f>+E78+F78</f>
        <v>73</v>
      </c>
      <c r="H78" s="345">
        <v>22</v>
      </c>
      <c r="I78" s="345">
        <v>51</v>
      </c>
      <c r="J78" s="345">
        <f>+H78+I78</f>
        <v>73</v>
      </c>
      <c r="K78" s="345">
        <v>131</v>
      </c>
      <c r="L78" s="345">
        <v>245</v>
      </c>
      <c r="M78" s="345">
        <f>SUM(K78:L78)</f>
        <v>376</v>
      </c>
      <c r="N78" s="344">
        <f t="shared" si="21"/>
        <v>3.5714285714285698</v>
      </c>
      <c r="O78" s="344">
        <f t="shared" si="21"/>
        <v>5.118110236220474</v>
      </c>
      <c r="P78" s="344">
        <f t="shared" si="21"/>
        <v>4.5685279187817285</v>
      </c>
    </row>
    <row r="79" spans="1:16" s="325" customFormat="1" x14ac:dyDescent="0.2">
      <c r="A79" s="357" t="s">
        <v>138</v>
      </c>
      <c r="B79" s="342">
        <f t="shared" ref="B79:M79" si="24">SUM(B80:B81)</f>
        <v>350</v>
      </c>
      <c r="C79" s="342">
        <f t="shared" si="24"/>
        <v>658</v>
      </c>
      <c r="D79" s="342">
        <f t="shared" si="24"/>
        <v>1008</v>
      </c>
      <c r="E79" s="342">
        <f t="shared" si="24"/>
        <v>51</v>
      </c>
      <c r="F79" s="342">
        <f t="shared" si="24"/>
        <v>99</v>
      </c>
      <c r="G79" s="342">
        <f t="shared" si="24"/>
        <v>150</v>
      </c>
      <c r="H79" s="342">
        <f t="shared" si="24"/>
        <v>84</v>
      </c>
      <c r="I79" s="342">
        <f t="shared" si="24"/>
        <v>129</v>
      </c>
      <c r="J79" s="342">
        <f t="shared" si="24"/>
        <v>213</v>
      </c>
      <c r="K79" s="342">
        <f t="shared" si="24"/>
        <v>365</v>
      </c>
      <c r="L79" s="342">
        <f t="shared" si="24"/>
        <v>636</v>
      </c>
      <c r="M79" s="342">
        <f t="shared" si="24"/>
        <v>1001</v>
      </c>
      <c r="N79" s="343">
        <f t="shared" si="21"/>
        <v>5.1428571428571379</v>
      </c>
      <c r="O79" s="343">
        <f t="shared" si="21"/>
        <v>7.9027355623100259</v>
      </c>
      <c r="P79" s="343">
        <f t="shared" si="21"/>
        <v>6.944444444444442</v>
      </c>
    </row>
    <row r="80" spans="1:16" x14ac:dyDescent="0.2">
      <c r="A80" s="359" t="s">
        <v>545</v>
      </c>
      <c r="B80" s="345">
        <v>167</v>
      </c>
      <c r="C80" s="345">
        <v>186</v>
      </c>
      <c r="D80" s="345">
        <f>+B80+C80</f>
        <v>353</v>
      </c>
      <c r="E80" s="345">
        <v>21</v>
      </c>
      <c r="F80" s="345">
        <v>34</v>
      </c>
      <c r="G80" s="345">
        <f>+E80+F80</f>
        <v>55</v>
      </c>
      <c r="H80" s="345">
        <v>40</v>
      </c>
      <c r="I80" s="345">
        <v>35</v>
      </c>
      <c r="J80" s="345">
        <f>+H80+I80</f>
        <v>75</v>
      </c>
      <c r="K80" s="345">
        <v>177</v>
      </c>
      <c r="L80" s="345">
        <v>178</v>
      </c>
      <c r="M80" s="345">
        <f>SUM(K80:L80)</f>
        <v>355</v>
      </c>
      <c r="N80" s="344">
        <f t="shared" si="21"/>
        <v>5.3892215568862252</v>
      </c>
      <c r="O80" s="344">
        <f t="shared" si="21"/>
        <v>4.8387096774193505</v>
      </c>
      <c r="P80" s="344">
        <f t="shared" si="21"/>
        <v>5.0991501416430607</v>
      </c>
    </row>
    <row r="81" spans="1:36" x14ac:dyDescent="0.2">
      <c r="A81" s="359" t="s">
        <v>553</v>
      </c>
      <c r="B81" s="345">
        <v>183</v>
      </c>
      <c r="C81" s="345">
        <v>472</v>
      </c>
      <c r="D81" s="345">
        <f>+B81+C81</f>
        <v>655</v>
      </c>
      <c r="E81" s="345">
        <v>30</v>
      </c>
      <c r="F81" s="345">
        <v>65</v>
      </c>
      <c r="G81" s="345">
        <f>+E81+F81</f>
        <v>95</v>
      </c>
      <c r="H81" s="345">
        <v>44</v>
      </c>
      <c r="I81" s="345">
        <v>94</v>
      </c>
      <c r="J81" s="345">
        <f>+H81+I81</f>
        <v>138</v>
      </c>
      <c r="K81" s="345">
        <v>188</v>
      </c>
      <c r="L81" s="345">
        <v>458</v>
      </c>
      <c r="M81" s="345">
        <f>SUM(K81:L81)</f>
        <v>646</v>
      </c>
      <c r="N81" s="344">
        <f t="shared" si="21"/>
        <v>4.9180327868852514</v>
      </c>
      <c r="O81" s="344">
        <f t="shared" si="21"/>
        <v>9.1101694915254221</v>
      </c>
      <c r="P81" s="344">
        <f t="shared" si="21"/>
        <v>7.938931297709928</v>
      </c>
    </row>
    <row r="82" spans="1:36" x14ac:dyDescent="0.2">
      <c r="A82" s="353" t="s">
        <v>136</v>
      </c>
      <c r="B82" s="416">
        <f t="shared" ref="B82:M82" si="25">+B83+B91+B98+B105+B113+B118+B127+B134+B145+B151</f>
        <v>7273</v>
      </c>
      <c r="C82" s="416">
        <f t="shared" si="25"/>
        <v>9422</v>
      </c>
      <c r="D82" s="416">
        <f t="shared" si="25"/>
        <v>16695</v>
      </c>
      <c r="E82" s="416">
        <f t="shared" si="25"/>
        <v>993</v>
      </c>
      <c r="F82" s="416">
        <f t="shared" si="25"/>
        <v>1501</v>
      </c>
      <c r="G82" s="416">
        <f t="shared" si="25"/>
        <v>2494</v>
      </c>
      <c r="H82" s="416">
        <f t="shared" si="25"/>
        <v>2030</v>
      </c>
      <c r="I82" s="416">
        <f t="shared" si="25"/>
        <v>2544</v>
      </c>
      <c r="J82" s="416">
        <f t="shared" si="25"/>
        <v>4574</v>
      </c>
      <c r="K82" s="416">
        <f t="shared" si="25"/>
        <v>7613</v>
      </c>
      <c r="L82" s="416">
        <f t="shared" si="25"/>
        <v>9944</v>
      </c>
      <c r="M82" s="416">
        <f t="shared" si="25"/>
        <v>17557</v>
      </c>
      <c r="N82" s="355">
        <f t="shared" si="21"/>
        <v>9.5833906228516401</v>
      </c>
      <c r="O82" s="355">
        <f t="shared" si="21"/>
        <v>5.5296115474421592</v>
      </c>
      <c r="P82" s="355">
        <f t="shared" si="21"/>
        <v>7.2955974842767279</v>
      </c>
    </row>
    <row r="83" spans="1:36" x14ac:dyDescent="0.2">
      <c r="A83" s="357" t="s">
        <v>135</v>
      </c>
      <c r="B83" s="342">
        <f t="shared" ref="B83:M83" si="26">SUM(B84:B90)</f>
        <v>532</v>
      </c>
      <c r="C83" s="342">
        <f t="shared" si="26"/>
        <v>854</v>
      </c>
      <c r="D83" s="342">
        <f t="shared" si="26"/>
        <v>1386</v>
      </c>
      <c r="E83" s="342">
        <f t="shared" si="26"/>
        <v>72</v>
      </c>
      <c r="F83" s="342">
        <f t="shared" si="26"/>
        <v>173</v>
      </c>
      <c r="G83" s="342">
        <f t="shared" si="26"/>
        <v>245</v>
      </c>
      <c r="H83" s="342">
        <f t="shared" si="26"/>
        <v>144</v>
      </c>
      <c r="I83" s="342">
        <f t="shared" si="26"/>
        <v>220</v>
      </c>
      <c r="J83" s="342">
        <f t="shared" si="26"/>
        <v>364</v>
      </c>
      <c r="K83" s="342">
        <f t="shared" si="26"/>
        <v>568</v>
      </c>
      <c r="L83" s="342">
        <f t="shared" si="26"/>
        <v>846</v>
      </c>
      <c r="M83" s="342">
        <f t="shared" si="26"/>
        <v>1414</v>
      </c>
      <c r="N83" s="343">
        <f t="shared" si="21"/>
        <v>6.7669172932330879</v>
      </c>
      <c r="O83" s="343">
        <f t="shared" si="21"/>
        <v>6.4402810304449609</v>
      </c>
      <c r="P83" s="343">
        <f t="shared" si="21"/>
        <v>6.565656565656564</v>
      </c>
    </row>
    <row r="84" spans="1:36" x14ac:dyDescent="0.2">
      <c r="A84" s="359" t="s">
        <v>588</v>
      </c>
      <c r="B84" s="345">
        <v>64</v>
      </c>
      <c r="C84" s="345">
        <v>113</v>
      </c>
      <c r="D84" s="345">
        <f t="shared" ref="D84:D90" si="27">+B84+C84</f>
        <v>177</v>
      </c>
      <c r="E84" s="345">
        <v>19</v>
      </c>
      <c r="F84" s="345">
        <v>41</v>
      </c>
      <c r="G84" s="345">
        <f t="shared" ref="G84:G90" si="28">+E84+F84</f>
        <v>60</v>
      </c>
      <c r="H84" s="345">
        <v>13</v>
      </c>
      <c r="I84" s="345">
        <v>26</v>
      </c>
      <c r="J84" s="345">
        <f t="shared" ref="J84:J90" si="29">+H84+I84</f>
        <v>39</v>
      </c>
      <c r="K84" s="345">
        <v>52</v>
      </c>
      <c r="L84" s="345">
        <v>92</v>
      </c>
      <c r="M84" s="345">
        <f t="shared" ref="M84:M90" si="30">SUM(K84:L84)</f>
        <v>144</v>
      </c>
      <c r="N84" s="344">
        <f t="shared" si="21"/>
        <v>9.375</v>
      </c>
      <c r="O84" s="344">
        <f t="shared" si="21"/>
        <v>5.3097345132743339</v>
      </c>
      <c r="P84" s="344">
        <f t="shared" si="21"/>
        <v>6.7796610169491567</v>
      </c>
    </row>
    <row r="85" spans="1:36" x14ac:dyDescent="0.2">
      <c r="A85" s="359" t="s">
        <v>536</v>
      </c>
      <c r="B85" s="345">
        <v>92</v>
      </c>
      <c r="C85" s="345">
        <v>109</v>
      </c>
      <c r="D85" s="345">
        <f t="shared" si="27"/>
        <v>201</v>
      </c>
      <c r="E85" s="345">
        <v>10</v>
      </c>
      <c r="F85" s="345">
        <v>18</v>
      </c>
      <c r="G85" s="345">
        <f t="shared" si="28"/>
        <v>28</v>
      </c>
      <c r="H85" s="345">
        <v>22</v>
      </c>
      <c r="I85" s="345">
        <v>21</v>
      </c>
      <c r="J85" s="345">
        <f t="shared" si="29"/>
        <v>43</v>
      </c>
      <c r="K85" s="345">
        <v>99</v>
      </c>
      <c r="L85" s="345">
        <v>97</v>
      </c>
      <c r="M85" s="345">
        <f t="shared" si="30"/>
        <v>196</v>
      </c>
      <c r="N85" s="344">
        <f t="shared" si="21"/>
        <v>5.4347826086956541</v>
      </c>
      <c r="O85" s="344">
        <f t="shared" si="21"/>
        <v>13.761467889908252</v>
      </c>
      <c r="P85" s="344">
        <f t="shared" si="21"/>
        <v>9.9502487562189046</v>
      </c>
    </row>
    <row r="86" spans="1:36" x14ac:dyDescent="0.2">
      <c r="A86" s="359" t="s">
        <v>539</v>
      </c>
      <c r="B86" s="345">
        <v>75</v>
      </c>
      <c r="C86" s="345">
        <v>94</v>
      </c>
      <c r="D86" s="345">
        <f t="shared" si="27"/>
        <v>169</v>
      </c>
      <c r="E86" s="345">
        <v>8</v>
      </c>
      <c r="F86" s="345">
        <v>22</v>
      </c>
      <c r="G86" s="345">
        <f t="shared" si="28"/>
        <v>30</v>
      </c>
      <c r="H86" s="345">
        <v>22</v>
      </c>
      <c r="I86" s="345">
        <v>15</v>
      </c>
      <c r="J86" s="345">
        <f t="shared" si="29"/>
        <v>37</v>
      </c>
      <c r="K86" s="345">
        <v>76</v>
      </c>
      <c r="L86" s="345">
        <v>89</v>
      </c>
      <c r="M86" s="345">
        <f t="shared" si="30"/>
        <v>165</v>
      </c>
      <c r="N86" s="344">
        <f t="shared" si="21"/>
        <v>17.333333333333336</v>
      </c>
      <c r="O86" s="344">
        <f t="shared" si="21"/>
        <v>-2.1276595744680771</v>
      </c>
      <c r="P86" s="344">
        <f t="shared" si="21"/>
        <v>6.5088757396449708</v>
      </c>
    </row>
    <row r="87" spans="1:36" s="320" customFormat="1" x14ac:dyDescent="0.2">
      <c r="A87" s="359" t="s">
        <v>541</v>
      </c>
      <c r="B87" s="345">
        <v>73</v>
      </c>
      <c r="C87" s="345">
        <v>102</v>
      </c>
      <c r="D87" s="345">
        <f t="shared" si="27"/>
        <v>175</v>
      </c>
      <c r="E87" s="345">
        <v>10</v>
      </c>
      <c r="F87" s="345">
        <v>22</v>
      </c>
      <c r="G87" s="345">
        <f t="shared" si="28"/>
        <v>32</v>
      </c>
      <c r="H87" s="345">
        <v>23</v>
      </c>
      <c r="I87" s="345">
        <v>24</v>
      </c>
      <c r="J87" s="345">
        <f t="shared" si="29"/>
        <v>47</v>
      </c>
      <c r="K87" s="345">
        <v>79</v>
      </c>
      <c r="L87" s="345">
        <v>101</v>
      </c>
      <c r="M87" s="345">
        <f t="shared" si="30"/>
        <v>180</v>
      </c>
      <c r="N87" s="344">
        <f t="shared" si="21"/>
        <v>9.5890410958904155</v>
      </c>
      <c r="O87" s="344">
        <f t="shared" si="21"/>
        <v>2.9411764705882359</v>
      </c>
      <c r="P87" s="344">
        <f t="shared" si="21"/>
        <v>5.7142857142857162</v>
      </c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</row>
    <row r="88" spans="1:36" x14ac:dyDescent="0.2">
      <c r="A88" s="359" t="s">
        <v>562</v>
      </c>
      <c r="B88" s="345">
        <v>47</v>
      </c>
      <c r="C88" s="345">
        <v>110</v>
      </c>
      <c r="D88" s="345">
        <f t="shared" si="27"/>
        <v>157</v>
      </c>
      <c r="E88" s="345">
        <v>6</v>
      </c>
      <c r="F88" s="345">
        <v>20</v>
      </c>
      <c r="G88" s="345">
        <f t="shared" si="28"/>
        <v>26</v>
      </c>
      <c r="H88" s="345">
        <v>15</v>
      </c>
      <c r="I88" s="345">
        <v>30</v>
      </c>
      <c r="J88" s="345">
        <f t="shared" si="29"/>
        <v>45</v>
      </c>
      <c r="K88" s="345">
        <v>49</v>
      </c>
      <c r="L88" s="345">
        <v>114</v>
      </c>
      <c r="M88" s="345">
        <f t="shared" si="30"/>
        <v>163</v>
      </c>
      <c r="N88" s="344">
        <f t="shared" si="21"/>
        <v>14.893617021276595</v>
      </c>
      <c r="O88" s="344">
        <f t="shared" si="21"/>
        <v>5.4545454545454568</v>
      </c>
      <c r="P88" s="344">
        <f t="shared" si="21"/>
        <v>8.2802547770700627</v>
      </c>
    </row>
    <row r="89" spans="1:36" x14ac:dyDescent="0.2">
      <c r="A89" s="359" t="s">
        <v>519</v>
      </c>
      <c r="B89" s="345">
        <v>57</v>
      </c>
      <c r="C89" s="345">
        <v>202</v>
      </c>
      <c r="D89" s="345">
        <f t="shared" si="27"/>
        <v>259</v>
      </c>
      <c r="E89" s="345">
        <v>6</v>
      </c>
      <c r="F89" s="345">
        <v>33</v>
      </c>
      <c r="G89" s="345">
        <f t="shared" si="28"/>
        <v>39</v>
      </c>
      <c r="H89" s="345">
        <v>20</v>
      </c>
      <c r="I89" s="345">
        <v>63</v>
      </c>
      <c r="J89" s="345">
        <f t="shared" si="29"/>
        <v>83</v>
      </c>
      <c r="K89" s="345">
        <v>68</v>
      </c>
      <c r="L89" s="345">
        <v>216</v>
      </c>
      <c r="M89" s="345">
        <f t="shared" si="30"/>
        <v>284</v>
      </c>
      <c r="N89" s="344">
        <f t="shared" si="21"/>
        <v>5.2631578947368478</v>
      </c>
      <c r="O89" s="344">
        <f t="shared" si="21"/>
        <v>7.9207920792079172</v>
      </c>
      <c r="P89" s="344">
        <f t="shared" si="21"/>
        <v>7.3359073359073328</v>
      </c>
    </row>
    <row r="90" spans="1:36" x14ac:dyDescent="0.2">
      <c r="A90" s="359" t="s">
        <v>515</v>
      </c>
      <c r="B90" s="345">
        <v>124</v>
      </c>
      <c r="C90" s="345">
        <v>124</v>
      </c>
      <c r="D90" s="345">
        <f t="shared" si="27"/>
        <v>248</v>
      </c>
      <c r="E90" s="345">
        <v>13</v>
      </c>
      <c r="F90" s="345">
        <v>17</v>
      </c>
      <c r="G90" s="345">
        <f t="shared" si="28"/>
        <v>30</v>
      </c>
      <c r="H90" s="345">
        <v>29</v>
      </c>
      <c r="I90" s="345">
        <v>41</v>
      </c>
      <c r="J90" s="345">
        <f t="shared" si="29"/>
        <v>70</v>
      </c>
      <c r="K90" s="345">
        <v>145</v>
      </c>
      <c r="L90" s="345">
        <v>137</v>
      </c>
      <c r="M90" s="345">
        <f t="shared" si="30"/>
        <v>282</v>
      </c>
      <c r="N90" s="344">
        <f t="shared" si="21"/>
        <v>-4.0322580645161255</v>
      </c>
      <c r="O90" s="344">
        <f t="shared" si="21"/>
        <v>8.8709677419354875</v>
      </c>
      <c r="P90" s="344">
        <f t="shared" si="21"/>
        <v>2.4193548387096753</v>
      </c>
    </row>
    <row r="91" spans="1:36" s="325" customFormat="1" x14ac:dyDescent="0.2">
      <c r="A91" s="357" t="s">
        <v>133</v>
      </c>
      <c r="B91" s="342">
        <f t="shared" ref="B91:M91" si="31">SUM(B92:B97)</f>
        <v>580</v>
      </c>
      <c r="C91" s="342">
        <f t="shared" si="31"/>
        <v>774</v>
      </c>
      <c r="D91" s="342">
        <f t="shared" si="31"/>
        <v>1354</v>
      </c>
      <c r="E91" s="342">
        <f t="shared" si="31"/>
        <v>99</v>
      </c>
      <c r="F91" s="342">
        <f t="shared" si="31"/>
        <v>135</v>
      </c>
      <c r="G91" s="342">
        <f t="shared" si="31"/>
        <v>234</v>
      </c>
      <c r="H91" s="342">
        <f t="shared" si="31"/>
        <v>132</v>
      </c>
      <c r="I91" s="342">
        <f t="shared" si="31"/>
        <v>158</v>
      </c>
      <c r="J91" s="342">
        <f t="shared" si="31"/>
        <v>290</v>
      </c>
      <c r="K91" s="342">
        <f t="shared" si="31"/>
        <v>575</v>
      </c>
      <c r="L91" s="342">
        <f t="shared" si="31"/>
        <v>769</v>
      </c>
      <c r="M91" s="342">
        <f t="shared" si="31"/>
        <v>1344</v>
      </c>
      <c r="N91" s="343">
        <f t="shared" si="21"/>
        <v>6.5517241379310365</v>
      </c>
      <c r="O91" s="343">
        <f t="shared" si="21"/>
        <v>3.6175710594315236</v>
      </c>
      <c r="P91" s="343">
        <f t="shared" si="21"/>
        <v>4.8744460856720799</v>
      </c>
    </row>
    <row r="92" spans="1:36" x14ac:dyDescent="0.2">
      <c r="A92" s="359" t="s">
        <v>564</v>
      </c>
      <c r="B92" s="345">
        <v>146</v>
      </c>
      <c r="C92" s="345">
        <v>59</v>
      </c>
      <c r="D92" s="345">
        <f t="shared" ref="D92:D97" si="32">+B92+C92</f>
        <v>205</v>
      </c>
      <c r="E92" s="345">
        <v>26</v>
      </c>
      <c r="F92" s="345">
        <v>8</v>
      </c>
      <c r="G92" s="345">
        <f t="shared" ref="G92:G97" si="33">+E92+F92</f>
        <v>34</v>
      </c>
      <c r="H92" s="345">
        <v>35</v>
      </c>
      <c r="I92" s="345">
        <v>12</v>
      </c>
      <c r="J92" s="345">
        <f t="shared" ref="J92:J97" si="34">+H92+I92</f>
        <v>47</v>
      </c>
      <c r="K92" s="345">
        <v>154</v>
      </c>
      <c r="L92" s="345">
        <v>60</v>
      </c>
      <c r="M92" s="345">
        <f t="shared" ref="M92:M97" si="35">SUM(K92:L92)</f>
        <v>214</v>
      </c>
      <c r="N92" s="344">
        <f t="shared" si="21"/>
        <v>0.68493150684931781</v>
      </c>
      <c r="O92" s="344">
        <f t="shared" si="21"/>
        <v>5.0847457627118615</v>
      </c>
      <c r="P92" s="344">
        <f t="shared" si="21"/>
        <v>1.9512195121951237</v>
      </c>
    </row>
    <row r="93" spans="1:36" x14ac:dyDescent="0.2">
      <c r="A93" s="359" t="s">
        <v>588</v>
      </c>
      <c r="B93" s="345">
        <v>80</v>
      </c>
      <c r="C93" s="345">
        <v>148</v>
      </c>
      <c r="D93" s="345">
        <f t="shared" si="32"/>
        <v>228</v>
      </c>
      <c r="E93" s="345">
        <v>11</v>
      </c>
      <c r="F93" s="345">
        <v>32</v>
      </c>
      <c r="G93" s="345">
        <f t="shared" si="33"/>
        <v>43</v>
      </c>
      <c r="H93" s="345">
        <v>21</v>
      </c>
      <c r="I93" s="345">
        <v>28</v>
      </c>
      <c r="J93" s="345">
        <f t="shared" si="34"/>
        <v>49</v>
      </c>
      <c r="K93" s="345">
        <v>89</v>
      </c>
      <c r="L93" s="345">
        <v>142</v>
      </c>
      <c r="M93" s="345">
        <f t="shared" si="35"/>
        <v>231</v>
      </c>
      <c r="N93" s="344">
        <f t="shared" si="21"/>
        <v>1.2499999999999956</v>
      </c>
      <c r="O93" s="344">
        <f t="shared" si="21"/>
        <v>1.3513513513513487</v>
      </c>
      <c r="P93" s="344">
        <f t="shared" si="21"/>
        <v>1.3157894736842146</v>
      </c>
    </row>
    <row r="94" spans="1:36" x14ac:dyDescent="0.2">
      <c r="A94" s="359" t="s">
        <v>539</v>
      </c>
      <c r="B94" s="345">
        <v>106</v>
      </c>
      <c r="C94" s="345">
        <v>124</v>
      </c>
      <c r="D94" s="345">
        <f t="shared" si="32"/>
        <v>230</v>
      </c>
      <c r="E94" s="345">
        <v>19</v>
      </c>
      <c r="F94" s="345">
        <v>28</v>
      </c>
      <c r="G94" s="345">
        <f t="shared" si="33"/>
        <v>47</v>
      </c>
      <c r="H94" s="345">
        <v>21</v>
      </c>
      <c r="I94" s="345">
        <v>25</v>
      </c>
      <c r="J94" s="345">
        <f t="shared" si="34"/>
        <v>46</v>
      </c>
      <c r="K94" s="345">
        <v>100</v>
      </c>
      <c r="L94" s="345">
        <v>120</v>
      </c>
      <c r="M94" s="345">
        <f t="shared" si="35"/>
        <v>220</v>
      </c>
      <c r="N94" s="344">
        <f t="shared" si="21"/>
        <v>7.547169811320753</v>
      </c>
      <c r="O94" s="344">
        <f t="shared" si="21"/>
        <v>0.80645161290322509</v>
      </c>
      <c r="P94" s="344">
        <f t="shared" si="21"/>
        <v>3.9130434782608692</v>
      </c>
    </row>
    <row r="95" spans="1:36" x14ac:dyDescent="0.2">
      <c r="A95" s="359" t="s">
        <v>541</v>
      </c>
      <c r="B95" s="345">
        <v>103</v>
      </c>
      <c r="C95" s="345">
        <v>134</v>
      </c>
      <c r="D95" s="345">
        <f t="shared" si="32"/>
        <v>237</v>
      </c>
      <c r="E95" s="345">
        <v>19</v>
      </c>
      <c r="F95" s="345">
        <v>19</v>
      </c>
      <c r="G95" s="345">
        <f t="shared" si="33"/>
        <v>38</v>
      </c>
      <c r="H95" s="345">
        <v>21</v>
      </c>
      <c r="I95" s="345">
        <v>30</v>
      </c>
      <c r="J95" s="345">
        <f t="shared" si="34"/>
        <v>51</v>
      </c>
      <c r="K95" s="345">
        <v>96</v>
      </c>
      <c r="L95" s="345">
        <v>146</v>
      </c>
      <c r="M95" s="345">
        <f t="shared" si="35"/>
        <v>242</v>
      </c>
      <c r="N95" s="344">
        <f t="shared" si="21"/>
        <v>8.737864077669899</v>
      </c>
      <c r="O95" s="344">
        <f t="shared" si="21"/>
        <v>-0.74626865671640896</v>
      </c>
      <c r="P95" s="344">
        <f t="shared" si="21"/>
        <v>3.3755274261603407</v>
      </c>
    </row>
    <row r="96" spans="1:36" s="325" customFormat="1" x14ac:dyDescent="0.2">
      <c r="A96" s="359" t="s">
        <v>590</v>
      </c>
      <c r="B96" s="345">
        <v>107</v>
      </c>
      <c r="C96" s="345">
        <v>122</v>
      </c>
      <c r="D96" s="345">
        <f t="shared" si="32"/>
        <v>229</v>
      </c>
      <c r="E96" s="345">
        <v>20</v>
      </c>
      <c r="F96" s="345">
        <v>23</v>
      </c>
      <c r="G96" s="345">
        <f t="shared" si="33"/>
        <v>43</v>
      </c>
      <c r="H96" s="345">
        <v>27</v>
      </c>
      <c r="I96" s="345">
        <v>24</v>
      </c>
      <c r="J96" s="345">
        <f t="shared" si="34"/>
        <v>51</v>
      </c>
      <c r="K96" s="345">
        <v>97</v>
      </c>
      <c r="L96" s="345">
        <v>105</v>
      </c>
      <c r="M96" s="345">
        <f t="shared" si="35"/>
        <v>202</v>
      </c>
      <c r="N96" s="344">
        <f t="shared" si="21"/>
        <v>15.887850467289722</v>
      </c>
      <c r="O96" s="344">
        <f t="shared" si="21"/>
        <v>14.754098360655743</v>
      </c>
      <c r="P96" s="344">
        <f t="shared" si="21"/>
        <v>15.283842794759828</v>
      </c>
    </row>
    <row r="97" spans="1:16" x14ac:dyDescent="0.2">
      <c r="A97" s="359" t="s">
        <v>548</v>
      </c>
      <c r="B97" s="345">
        <v>38</v>
      </c>
      <c r="C97" s="345">
        <v>187</v>
      </c>
      <c r="D97" s="345">
        <f t="shared" si="32"/>
        <v>225</v>
      </c>
      <c r="E97" s="345">
        <v>4</v>
      </c>
      <c r="F97" s="345">
        <v>25</v>
      </c>
      <c r="G97" s="345">
        <f t="shared" si="33"/>
        <v>29</v>
      </c>
      <c r="H97" s="345">
        <v>7</v>
      </c>
      <c r="I97" s="345">
        <v>39</v>
      </c>
      <c r="J97" s="345">
        <f t="shared" si="34"/>
        <v>46</v>
      </c>
      <c r="K97" s="345">
        <v>39</v>
      </c>
      <c r="L97" s="345">
        <v>196</v>
      </c>
      <c r="M97" s="345">
        <f t="shared" si="35"/>
        <v>235</v>
      </c>
      <c r="N97" s="344">
        <f t="shared" si="21"/>
        <v>5.2631578947368478</v>
      </c>
      <c r="O97" s="344">
        <f t="shared" si="21"/>
        <v>2.6737967914438499</v>
      </c>
      <c r="P97" s="344">
        <f t="shared" si="21"/>
        <v>3.1111111111111089</v>
      </c>
    </row>
    <row r="98" spans="1:16" x14ac:dyDescent="0.2">
      <c r="A98" s="357" t="s">
        <v>132</v>
      </c>
      <c r="B98" s="342">
        <f t="shared" ref="B98:M98" si="36">SUM(B99:B104)</f>
        <v>566</v>
      </c>
      <c r="C98" s="342">
        <f t="shared" si="36"/>
        <v>897</v>
      </c>
      <c r="D98" s="342">
        <f t="shared" si="36"/>
        <v>1463</v>
      </c>
      <c r="E98" s="342">
        <f t="shared" si="36"/>
        <v>72</v>
      </c>
      <c r="F98" s="342">
        <f t="shared" si="36"/>
        <v>127</v>
      </c>
      <c r="G98" s="342">
        <f t="shared" si="36"/>
        <v>199</v>
      </c>
      <c r="H98" s="342">
        <f t="shared" si="36"/>
        <v>151</v>
      </c>
      <c r="I98" s="342">
        <f t="shared" si="36"/>
        <v>212</v>
      </c>
      <c r="J98" s="342">
        <f t="shared" si="36"/>
        <v>363</v>
      </c>
      <c r="K98" s="342">
        <f t="shared" si="36"/>
        <v>585</v>
      </c>
      <c r="L98" s="342">
        <f t="shared" si="36"/>
        <v>957</v>
      </c>
      <c r="M98" s="342">
        <f t="shared" si="36"/>
        <v>1542</v>
      </c>
      <c r="N98" s="343">
        <f t="shared" si="21"/>
        <v>10.600706713780916</v>
      </c>
      <c r="O98" s="343">
        <f t="shared" si="21"/>
        <v>2.7870680044593144</v>
      </c>
      <c r="P98" s="343">
        <f t="shared" si="21"/>
        <v>5.8099794941900207</v>
      </c>
    </row>
    <row r="99" spans="1:16" x14ac:dyDescent="0.2">
      <c r="A99" s="359" t="s">
        <v>564</v>
      </c>
      <c r="B99" s="345">
        <v>126</v>
      </c>
      <c r="C99" s="345">
        <v>58</v>
      </c>
      <c r="D99" s="345">
        <f t="shared" ref="D99:D104" si="37">+B99+C99</f>
        <v>184</v>
      </c>
      <c r="E99" s="345">
        <v>16</v>
      </c>
      <c r="F99" s="345">
        <v>13</v>
      </c>
      <c r="G99" s="345">
        <f t="shared" ref="G99:G104" si="38">+E99+F99</f>
        <v>29</v>
      </c>
      <c r="H99" s="345">
        <v>38</v>
      </c>
      <c r="I99" s="345">
        <v>10</v>
      </c>
      <c r="J99" s="345">
        <f t="shared" ref="J99:J104" si="39">+H99+I99</f>
        <v>48</v>
      </c>
      <c r="K99" s="345">
        <v>124</v>
      </c>
      <c r="L99" s="345">
        <v>54</v>
      </c>
      <c r="M99" s="345">
        <f t="shared" ref="M99:M104" si="40">SUM(K99:L99)</f>
        <v>178</v>
      </c>
      <c r="N99" s="344">
        <f t="shared" si="21"/>
        <v>19.047619047619047</v>
      </c>
      <c r="O99" s="344">
        <f t="shared" si="21"/>
        <v>1.7241379310344862</v>
      </c>
      <c r="P99" s="344">
        <f t="shared" si="21"/>
        <v>13.586956521739136</v>
      </c>
    </row>
    <row r="100" spans="1:16" x14ac:dyDescent="0.2">
      <c r="A100" s="359" t="s">
        <v>588</v>
      </c>
      <c r="B100" s="345">
        <v>65</v>
      </c>
      <c r="C100" s="345">
        <v>129</v>
      </c>
      <c r="D100" s="345">
        <f t="shared" si="37"/>
        <v>194</v>
      </c>
      <c r="E100" s="345">
        <v>4</v>
      </c>
      <c r="F100" s="345">
        <v>16</v>
      </c>
      <c r="G100" s="345">
        <f t="shared" si="38"/>
        <v>20</v>
      </c>
      <c r="H100" s="345">
        <v>10</v>
      </c>
      <c r="I100" s="345">
        <v>30</v>
      </c>
      <c r="J100" s="345">
        <f t="shared" si="39"/>
        <v>40</v>
      </c>
      <c r="K100" s="345">
        <v>62</v>
      </c>
      <c r="L100" s="345">
        <v>143</v>
      </c>
      <c r="M100" s="345">
        <f t="shared" si="40"/>
        <v>205</v>
      </c>
      <c r="N100" s="344">
        <f t="shared" si="21"/>
        <v>13.846153846153841</v>
      </c>
      <c r="O100" s="344">
        <f t="shared" si="21"/>
        <v>0</v>
      </c>
      <c r="P100" s="344">
        <f t="shared" si="21"/>
        <v>4.6391752577319529</v>
      </c>
    </row>
    <row r="101" spans="1:16" x14ac:dyDescent="0.2">
      <c r="A101" s="359" t="s">
        <v>539</v>
      </c>
      <c r="B101" s="345">
        <v>67</v>
      </c>
      <c r="C101" s="345">
        <v>113</v>
      </c>
      <c r="D101" s="345">
        <f t="shared" si="37"/>
        <v>180</v>
      </c>
      <c r="E101" s="345">
        <v>8</v>
      </c>
      <c r="F101" s="345">
        <v>20</v>
      </c>
      <c r="G101" s="345">
        <f t="shared" si="38"/>
        <v>28</v>
      </c>
      <c r="H101" s="345">
        <v>16</v>
      </c>
      <c r="I101" s="345">
        <v>24</v>
      </c>
      <c r="J101" s="345">
        <f t="shared" si="39"/>
        <v>40</v>
      </c>
      <c r="K101" s="345">
        <v>68</v>
      </c>
      <c r="L101" s="345">
        <v>106</v>
      </c>
      <c r="M101" s="345">
        <f t="shared" si="40"/>
        <v>174</v>
      </c>
      <c r="N101" s="344">
        <f t="shared" ref="N101:P127" si="41">(1-((K101-H101+E101)/B101))*100</f>
        <v>10.447761194029848</v>
      </c>
      <c r="O101" s="344">
        <f t="shared" si="41"/>
        <v>9.7345132743362868</v>
      </c>
      <c r="P101" s="344">
        <f t="shared" si="41"/>
        <v>9.9999999999999982</v>
      </c>
    </row>
    <row r="102" spans="1:16" x14ac:dyDescent="0.2">
      <c r="A102" s="359" t="s">
        <v>541</v>
      </c>
      <c r="B102" s="345">
        <v>147</v>
      </c>
      <c r="C102" s="345">
        <v>210</v>
      </c>
      <c r="D102" s="345">
        <f t="shared" si="37"/>
        <v>357</v>
      </c>
      <c r="E102" s="345">
        <v>16</v>
      </c>
      <c r="F102" s="345">
        <v>23</v>
      </c>
      <c r="G102" s="345">
        <f t="shared" si="38"/>
        <v>39</v>
      </c>
      <c r="H102" s="345">
        <v>40</v>
      </c>
      <c r="I102" s="345">
        <v>55</v>
      </c>
      <c r="J102" s="345">
        <f t="shared" si="39"/>
        <v>95</v>
      </c>
      <c r="K102" s="345">
        <v>156</v>
      </c>
      <c r="L102" s="345">
        <v>236</v>
      </c>
      <c r="M102" s="345">
        <f t="shared" si="40"/>
        <v>392</v>
      </c>
      <c r="N102" s="344">
        <f t="shared" si="41"/>
        <v>10.204081632653061</v>
      </c>
      <c r="O102" s="344">
        <f t="shared" si="41"/>
        <v>2.8571428571428581</v>
      </c>
      <c r="P102" s="344">
        <f t="shared" si="41"/>
        <v>5.8823529411764719</v>
      </c>
    </row>
    <row r="103" spans="1:16" x14ac:dyDescent="0.2">
      <c r="A103" s="359" t="s">
        <v>590</v>
      </c>
      <c r="B103" s="345">
        <v>103</v>
      </c>
      <c r="C103" s="345">
        <v>111</v>
      </c>
      <c r="D103" s="345">
        <f t="shared" si="37"/>
        <v>214</v>
      </c>
      <c r="E103" s="345">
        <v>23</v>
      </c>
      <c r="F103" s="345">
        <v>25</v>
      </c>
      <c r="G103" s="345">
        <f t="shared" si="38"/>
        <v>48</v>
      </c>
      <c r="H103" s="345">
        <v>25</v>
      </c>
      <c r="I103" s="345">
        <v>20</v>
      </c>
      <c r="J103" s="345">
        <f t="shared" si="39"/>
        <v>45</v>
      </c>
      <c r="K103" s="345">
        <v>106</v>
      </c>
      <c r="L103" s="345">
        <v>107</v>
      </c>
      <c r="M103" s="345">
        <f t="shared" si="40"/>
        <v>213</v>
      </c>
      <c r="N103" s="344">
        <f t="shared" si="41"/>
        <v>-0.97087378640776656</v>
      </c>
      <c r="O103" s="344">
        <f t="shared" si="41"/>
        <v>-0.9009009009008917</v>
      </c>
      <c r="P103" s="344">
        <f t="shared" si="41"/>
        <v>-0.93457943925232545</v>
      </c>
    </row>
    <row r="104" spans="1:16" s="325" customFormat="1" x14ac:dyDescent="0.2">
      <c r="A104" s="359" t="s">
        <v>548</v>
      </c>
      <c r="B104" s="345">
        <v>58</v>
      </c>
      <c r="C104" s="345">
        <v>276</v>
      </c>
      <c r="D104" s="345">
        <f t="shared" si="37"/>
        <v>334</v>
      </c>
      <c r="E104" s="345">
        <v>5</v>
      </c>
      <c r="F104" s="345">
        <v>30</v>
      </c>
      <c r="G104" s="345">
        <f t="shared" si="38"/>
        <v>35</v>
      </c>
      <c r="H104" s="345">
        <v>22</v>
      </c>
      <c r="I104" s="345">
        <v>73</v>
      </c>
      <c r="J104" s="345">
        <f t="shared" si="39"/>
        <v>95</v>
      </c>
      <c r="K104" s="345">
        <v>69</v>
      </c>
      <c r="L104" s="345">
        <v>311</v>
      </c>
      <c r="M104" s="345">
        <f t="shared" si="40"/>
        <v>380</v>
      </c>
      <c r="N104" s="344">
        <f t="shared" si="41"/>
        <v>10.344827586206895</v>
      </c>
      <c r="O104" s="344">
        <f t="shared" si="41"/>
        <v>2.8985507246376829</v>
      </c>
      <c r="P104" s="344">
        <f t="shared" si="41"/>
        <v>4.1916167664670656</v>
      </c>
    </row>
    <row r="105" spans="1:16" x14ac:dyDescent="0.2">
      <c r="A105" s="357" t="s">
        <v>131</v>
      </c>
      <c r="B105" s="342">
        <f t="shared" ref="B105:M105" si="42">SUM(B106:B110)</f>
        <v>527</v>
      </c>
      <c r="C105" s="342">
        <f t="shared" si="42"/>
        <v>615</v>
      </c>
      <c r="D105" s="342">
        <f t="shared" si="42"/>
        <v>1142</v>
      </c>
      <c r="E105" s="342">
        <f t="shared" si="42"/>
        <v>82</v>
      </c>
      <c r="F105" s="342">
        <f t="shared" si="42"/>
        <v>120</v>
      </c>
      <c r="G105" s="342">
        <f t="shared" si="42"/>
        <v>202</v>
      </c>
      <c r="H105" s="342">
        <f t="shared" si="42"/>
        <v>138</v>
      </c>
      <c r="I105" s="342">
        <f t="shared" si="42"/>
        <v>151</v>
      </c>
      <c r="J105" s="342">
        <f t="shared" si="42"/>
        <v>289</v>
      </c>
      <c r="K105" s="342">
        <f t="shared" si="42"/>
        <v>557</v>
      </c>
      <c r="L105" s="342">
        <f t="shared" si="42"/>
        <v>621</v>
      </c>
      <c r="M105" s="342">
        <f t="shared" si="42"/>
        <v>1178</v>
      </c>
      <c r="N105" s="343">
        <f t="shared" si="41"/>
        <v>4.933586337760909</v>
      </c>
      <c r="O105" s="343">
        <f t="shared" si="41"/>
        <v>4.0650406504065035</v>
      </c>
      <c r="P105" s="343">
        <f t="shared" si="41"/>
        <v>4.4658493870402776</v>
      </c>
    </row>
    <row r="106" spans="1:16" s="325" customFormat="1" x14ac:dyDescent="0.2">
      <c r="A106" s="359" t="s">
        <v>514</v>
      </c>
      <c r="B106" s="345">
        <v>139</v>
      </c>
      <c r="C106" s="345">
        <v>35</v>
      </c>
      <c r="D106" s="345">
        <f>+B106+C106</f>
        <v>174</v>
      </c>
      <c r="E106" s="345">
        <v>17</v>
      </c>
      <c r="F106" s="345">
        <v>3</v>
      </c>
      <c r="G106" s="345">
        <f>+E106+F106</f>
        <v>20</v>
      </c>
      <c r="H106" s="345">
        <v>39</v>
      </c>
      <c r="I106" s="345">
        <v>10</v>
      </c>
      <c r="J106" s="345">
        <f>+H106+I106</f>
        <v>49</v>
      </c>
      <c r="K106" s="345">
        <v>155</v>
      </c>
      <c r="L106" s="345">
        <v>38</v>
      </c>
      <c r="M106" s="345">
        <f>SUM(K106:L106)</f>
        <v>193</v>
      </c>
      <c r="N106" s="344">
        <f t="shared" si="41"/>
        <v>4.3165467625899234</v>
      </c>
      <c r="O106" s="344">
        <f t="shared" si="41"/>
        <v>11.428571428571432</v>
      </c>
      <c r="P106" s="344">
        <f t="shared" si="41"/>
        <v>5.7471264367816133</v>
      </c>
    </row>
    <row r="107" spans="1:16" s="325" customFormat="1" x14ac:dyDescent="0.2">
      <c r="A107" s="359" t="s">
        <v>539</v>
      </c>
      <c r="B107" s="345">
        <v>58</v>
      </c>
      <c r="C107" s="345">
        <v>88</v>
      </c>
      <c r="D107" s="345">
        <f>+B107+C107</f>
        <v>146</v>
      </c>
      <c r="E107" s="345">
        <v>10</v>
      </c>
      <c r="F107" s="345">
        <v>22</v>
      </c>
      <c r="G107" s="345">
        <f>+E107+F107</f>
        <v>32</v>
      </c>
      <c r="H107" s="345">
        <v>12</v>
      </c>
      <c r="I107" s="345">
        <v>18</v>
      </c>
      <c r="J107" s="345">
        <f>+H107+I107</f>
        <v>30</v>
      </c>
      <c r="K107" s="345">
        <v>57</v>
      </c>
      <c r="L107" s="345">
        <v>75</v>
      </c>
      <c r="M107" s="345">
        <f>SUM(K107:L107)</f>
        <v>132</v>
      </c>
      <c r="N107" s="344">
        <f t="shared" si="41"/>
        <v>5.1724137931034475</v>
      </c>
      <c r="O107" s="344">
        <f t="shared" si="41"/>
        <v>10.22727272727273</v>
      </c>
      <c r="P107" s="344">
        <f t="shared" si="41"/>
        <v>8.2191780821917799</v>
      </c>
    </row>
    <row r="108" spans="1:16" s="325" customFormat="1" x14ac:dyDescent="0.2">
      <c r="A108" s="359" t="s">
        <v>541</v>
      </c>
      <c r="B108" s="345">
        <v>110</v>
      </c>
      <c r="C108" s="345">
        <v>128</v>
      </c>
      <c r="D108" s="345">
        <f>+B108+C108</f>
        <v>238</v>
      </c>
      <c r="E108" s="345">
        <v>19</v>
      </c>
      <c r="F108" s="345">
        <v>21</v>
      </c>
      <c r="G108" s="345">
        <f>+E108+F108</f>
        <v>40</v>
      </c>
      <c r="H108" s="345">
        <v>36</v>
      </c>
      <c r="I108" s="345">
        <v>33</v>
      </c>
      <c r="J108" s="345">
        <f>+H108+I108</f>
        <v>69</v>
      </c>
      <c r="K108" s="345">
        <v>130</v>
      </c>
      <c r="L108" s="345">
        <v>137</v>
      </c>
      <c r="M108" s="345">
        <f>SUM(K108:L108)</f>
        <v>267</v>
      </c>
      <c r="N108" s="344">
        <f t="shared" si="41"/>
        <v>-2.7272727272727337</v>
      </c>
      <c r="O108" s="344">
        <f t="shared" si="41"/>
        <v>2.34375</v>
      </c>
      <c r="P108" s="344">
        <f t="shared" si="41"/>
        <v>0</v>
      </c>
    </row>
    <row r="109" spans="1:16" s="325" customFormat="1" x14ac:dyDescent="0.2">
      <c r="A109" s="359" t="s">
        <v>590</v>
      </c>
      <c r="B109" s="345">
        <v>80</v>
      </c>
      <c r="C109" s="345">
        <v>51</v>
      </c>
      <c r="D109" s="345">
        <f>+B109+C109</f>
        <v>131</v>
      </c>
      <c r="E109" s="345">
        <v>13</v>
      </c>
      <c r="F109" s="345">
        <v>14</v>
      </c>
      <c r="G109" s="345">
        <f>+E109+F109</f>
        <v>27</v>
      </c>
      <c r="H109" s="345">
        <v>14</v>
      </c>
      <c r="I109" s="345">
        <v>11</v>
      </c>
      <c r="J109" s="345">
        <f>+H109+I109</f>
        <v>25</v>
      </c>
      <c r="K109" s="345">
        <v>78</v>
      </c>
      <c r="L109" s="345">
        <v>44</v>
      </c>
      <c r="M109" s="345">
        <f>SUM(K109:L109)</f>
        <v>122</v>
      </c>
      <c r="N109" s="344">
        <f t="shared" si="41"/>
        <v>3.7499999999999978</v>
      </c>
      <c r="O109" s="344">
        <f t="shared" si="41"/>
        <v>7.8431372549019667</v>
      </c>
      <c r="P109" s="344">
        <f t="shared" si="41"/>
        <v>5.3435114503816772</v>
      </c>
    </row>
    <row r="110" spans="1:16" x14ac:dyDescent="0.2">
      <c r="A110" s="364" t="s">
        <v>349</v>
      </c>
      <c r="B110" s="417">
        <f t="shared" ref="B110:M110" si="43">SUM(B111:B112)</f>
        <v>140</v>
      </c>
      <c r="C110" s="417">
        <f t="shared" si="43"/>
        <v>313</v>
      </c>
      <c r="D110" s="417">
        <f t="shared" si="43"/>
        <v>453</v>
      </c>
      <c r="E110" s="417">
        <f t="shared" si="43"/>
        <v>23</v>
      </c>
      <c r="F110" s="417">
        <f t="shared" si="43"/>
        <v>60</v>
      </c>
      <c r="G110" s="417">
        <f t="shared" si="43"/>
        <v>83</v>
      </c>
      <c r="H110" s="417">
        <f t="shared" si="43"/>
        <v>37</v>
      </c>
      <c r="I110" s="417">
        <f t="shared" si="43"/>
        <v>79</v>
      </c>
      <c r="J110" s="417">
        <f t="shared" si="43"/>
        <v>116</v>
      </c>
      <c r="K110" s="417">
        <f t="shared" si="43"/>
        <v>137</v>
      </c>
      <c r="L110" s="417">
        <f t="shared" si="43"/>
        <v>327</v>
      </c>
      <c r="M110" s="417">
        <f t="shared" si="43"/>
        <v>464</v>
      </c>
      <c r="N110" s="366">
        <f t="shared" si="41"/>
        <v>12.142857142857144</v>
      </c>
      <c r="O110" s="366">
        <f t="shared" si="41"/>
        <v>1.5974440894568676</v>
      </c>
      <c r="P110" s="366">
        <f t="shared" si="41"/>
        <v>4.8565121412803558</v>
      </c>
    </row>
    <row r="111" spans="1:16" x14ac:dyDescent="0.2">
      <c r="A111" s="367" t="s">
        <v>588</v>
      </c>
      <c r="B111" s="345">
        <v>78</v>
      </c>
      <c r="C111" s="345">
        <v>96</v>
      </c>
      <c r="D111" s="345">
        <f>+B111+C111</f>
        <v>174</v>
      </c>
      <c r="E111" s="345">
        <v>12</v>
      </c>
      <c r="F111" s="345">
        <v>27</v>
      </c>
      <c r="G111" s="345">
        <f>+E111+F111</f>
        <v>39</v>
      </c>
      <c r="H111" s="345">
        <v>18</v>
      </c>
      <c r="I111" s="345">
        <v>15</v>
      </c>
      <c r="J111" s="345">
        <f>+H111+I111</f>
        <v>33</v>
      </c>
      <c r="K111" s="345">
        <v>69</v>
      </c>
      <c r="L111" s="345">
        <v>81</v>
      </c>
      <c r="M111" s="345">
        <f>SUM(K111:L111)</f>
        <v>150</v>
      </c>
      <c r="N111" s="344">
        <f t="shared" si="41"/>
        <v>19.23076923076923</v>
      </c>
      <c r="O111" s="344">
        <f t="shared" si="41"/>
        <v>3.125</v>
      </c>
      <c r="P111" s="344">
        <f t="shared" si="41"/>
        <v>10.344827586206895</v>
      </c>
    </row>
    <row r="112" spans="1:16" x14ac:dyDescent="0.2">
      <c r="A112" s="367" t="s">
        <v>548</v>
      </c>
      <c r="B112" s="345">
        <v>62</v>
      </c>
      <c r="C112" s="345">
        <v>217</v>
      </c>
      <c r="D112" s="345">
        <f>+B112+C112</f>
        <v>279</v>
      </c>
      <c r="E112" s="345">
        <v>11</v>
      </c>
      <c r="F112" s="345">
        <v>33</v>
      </c>
      <c r="G112" s="345">
        <f>+E112+F112</f>
        <v>44</v>
      </c>
      <c r="H112" s="345">
        <v>19</v>
      </c>
      <c r="I112" s="345">
        <v>64</v>
      </c>
      <c r="J112" s="345">
        <f>+H112+I112</f>
        <v>83</v>
      </c>
      <c r="K112" s="345">
        <v>68</v>
      </c>
      <c r="L112" s="345">
        <v>246</v>
      </c>
      <c r="M112" s="345">
        <f>SUM(K112:L112)</f>
        <v>314</v>
      </c>
      <c r="N112" s="344">
        <f t="shared" si="41"/>
        <v>3.2258064516129004</v>
      </c>
      <c r="O112" s="344">
        <f t="shared" si="41"/>
        <v>0.92165898617511122</v>
      </c>
      <c r="P112" s="344">
        <f t="shared" si="41"/>
        <v>1.4336917562724039</v>
      </c>
    </row>
    <row r="113" spans="1:16" x14ac:dyDescent="0.2">
      <c r="A113" s="357" t="s">
        <v>130</v>
      </c>
      <c r="B113" s="342">
        <f t="shared" ref="B113:M113" si="44">SUM(B114:B117)</f>
        <v>309</v>
      </c>
      <c r="C113" s="342">
        <f t="shared" si="44"/>
        <v>366</v>
      </c>
      <c r="D113" s="342">
        <f t="shared" si="44"/>
        <v>675</v>
      </c>
      <c r="E113" s="342">
        <f t="shared" si="44"/>
        <v>31</v>
      </c>
      <c r="F113" s="342">
        <f t="shared" si="44"/>
        <v>50</v>
      </c>
      <c r="G113" s="342">
        <f t="shared" si="44"/>
        <v>81</v>
      </c>
      <c r="H113" s="342">
        <f t="shared" si="44"/>
        <v>84</v>
      </c>
      <c r="I113" s="342">
        <f t="shared" si="44"/>
        <v>90</v>
      </c>
      <c r="J113" s="342">
        <f t="shared" si="44"/>
        <v>174</v>
      </c>
      <c r="K113" s="342">
        <f t="shared" si="44"/>
        <v>319</v>
      </c>
      <c r="L113" s="342">
        <f t="shared" si="44"/>
        <v>343</v>
      </c>
      <c r="M113" s="342">
        <f t="shared" si="44"/>
        <v>662</v>
      </c>
      <c r="N113" s="343">
        <f t="shared" si="41"/>
        <v>13.915857605177994</v>
      </c>
      <c r="O113" s="343">
        <f t="shared" si="41"/>
        <v>17.213114754098356</v>
      </c>
      <c r="P113" s="343">
        <f t="shared" si="41"/>
        <v>15.703703703703709</v>
      </c>
    </row>
    <row r="114" spans="1:16" x14ac:dyDescent="0.2">
      <c r="A114" s="359" t="s">
        <v>510</v>
      </c>
      <c r="B114" s="345">
        <v>73</v>
      </c>
      <c r="C114" s="345">
        <v>28</v>
      </c>
      <c r="D114" s="345">
        <f>+B114+C114</f>
        <v>101</v>
      </c>
      <c r="E114" s="345">
        <v>6</v>
      </c>
      <c r="F114" s="345">
        <v>9</v>
      </c>
      <c r="G114" s="345">
        <f>+E114+F114</f>
        <v>15</v>
      </c>
      <c r="H114" s="345">
        <v>23</v>
      </c>
      <c r="I114" s="345">
        <v>7</v>
      </c>
      <c r="J114" s="345">
        <f>+H114+I114</f>
        <v>30</v>
      </c>
      <c r="K114" s="345">
        <v>75</v>
      </c>
      <c r="L114" s="345">
        <v>15</v>
      </c>
      <c r="M114" s="345">
        <f>SUM(K114:L114)</f>
        <v>90</v>
      </c>
      <c r="N114" s="344">
        <f t="shared" si="41"/>
        <v>20.547945205479458</v>
      </c>
      <c r="O114" s="344">
        <f t="shared" si="41"/>
        <v>39.285714285714292</v>
      </c>
      <c r="P114" s="344">
        <f t="shared" si="41"/>
        <v>25.742574257425744</v>
      </c>
    </row>
    <row r="115" spans="1:16" x14ac:dyDescent="0.2">
      <c r="A115" s="359" t="s">
        <v>535</v>
      </c>
      <c r="B115" s="345">
        <v>52</v>
      </c>
      <c r="C115" s="345">
        <v>54</v>
      </c>
      <c r="D115" s="345">
        <f>+B115+C115</f>
        <v>106</v>
      </c>
      <c r="E115" s="345">
        <v>7</v>
      </c>
      <c r="F115" s="345">
        <v>10</v>
      </c>
      <c r="G115" s="345">
        <f>+E115+F115</f>
        <v>17</v>
      </c>
      <c r="H115" s="345">
        <v>17</v>
      </c>
      <c r="I115" s="345">
        <v>7</v>
      </c>
      <c r="J115" s="345">
        <f>+H115+I115</f>
        <v>24</v>
      </c>
      <c r="K115" s="345">
        <v>52</v>
      </c>
      <c r="L115" s="345">
        <v>53</v>
      </c>
      <c r="M115" s="345">
        <f>SUM(K115:L115)</f>
        <v>105</v>
      </c>
      <c r="N115" s="344">
        <f t="shared" si="41"/>
        <v>19.23076923076923</v>
      </c>
      <c r="O115" s="344">
        <f>(1-((L115-I115+F115)/C115))*100</f>
        <v>-3.7037037037036979</v>
      </c>
      <c r="P115" s="344">
        <f t="shared" si="41"/>
        <v>7.547169811320753</v>
      </c>
    </row>
    <row r="116" spans="1:16" x14ac:dyDescent="0.2">
      <c r="A116" s="359" t="s">
        <v>549</v>
      </c>
      <c r="B116" s="345">
        <v>93</v>
      </c>
      <c r="C116" s="345">
        <v>127</v>
      </c>
      <c r="D116" s="345">
        <f>+B116+C116</f>
        <v>220</v>
      </c>
      <c r="E116" s="345">
        <v>11</v>
      </c>
      <c r="F116" s="345">
        <v>10</v>
      </c>
      <c r="G116" s="345">
        <f>+E116+F116</f>
        <v>21</v>
      </c>
      <c r="H116" s="345">
        <v>20</v>
      </c>
      <c r="I116" s="345">
        <v>41</v>
      </c>
      <c r="J116" s="345">
        <f>+H116+I116</f>
        <v>61</v>
      </c>
      <c r="K116" s="345">
        <v>97</v>
      </c>
      <c r="L116" s="345">
        <v>141</v>
      </c>
      <c r="M116" s="345">
        <f>SUM(K116:L116)</f>
        <v>238</v>
      </c>
      <c r="N116" s="344">
        <f t="shared" si="41"/>
        <v>5.3763440860215006</v>
      </c>
      <c r="O116" s="344">
        <f t="shared" si="41"/>
        <v>13.385826771653541</v>
      </c>
      <c r="P116" s="344">
        <f t="shared" si="41"/>
        <v>9.9999999999999982</v>
      </c>
    </row>
    <row r="117" spans="1:16" x14ac:dyDescent="0.2">
      <c r="A117" s="359" t="s">
        <v>553</v>
      </c>
      <c r="B117" s="345">
        <v>91</v>
      </c>
      <c r="C117" s="345">
        <v>157</v>
      </c>
      <c r="D117" s="345">
        <f>+B117+C117</f>
        <v>248</v>
      </c>
      <c r="E117" s="345">
        <v>7</v>
      </c>
      <c r="F117" s="345">
        <v>21</v>
      </c>
      <c r="G117" s="345">
        <f>+E117+F117</f>
        <v>28</v>
      </c>
      <c r="H117" s="345">
        <v>24</v>
      </c>
      <c r="I117" s="345">
        <v>35</v>
      </c>
      <c r="J117" s="345">
        <f>+H117+I117</f>
        <v>59</v>
      </c>
      <c r="K117" s="345">
        <v>95</v>
      </c>
      <c r="L117" s="345">
        <v>134</v>
      </c>
      <c r="M117" s="345">
        <f>SUM(K117:L117)</f>
        <v>229</v>
      </c>
      <c r="N117" s="344">
        <f t="shared" si="41"/>
        <v>14.28571428571429</v>
      </c>
      <c r="O117" s="344">
        <f t="shared" si="41"/>
        <v>23.566878980891715</v>
      </c>
      <c r="P117" s="344">
        <f t="shared" si="41"/>
        <v>20.161290322580648</v>
      </c>
    </row>
    <row r="118" spans="1:16" x14ac:dyDescent="0.2">
      <c r="A118" s="357" t="s">
        <v>129</v>
      </c>
      <c r="B118" s="342">
        <f t="shared" ref="B118:M118" si="45">SUM(B119:B126)</f>
        <v>1189</v>
      </c>
      <c r="C118" s="342">
        <f t="shared" si="45"/>
        <v>1512</v>
      </c>
      <c r="D118" s="342">
        <f t="shared" si="45"/>
        <v>2701</v>
      </c>
      <c r="E118" s="342">
        <f t="shared" si="45"/>
        <v>164</v>
      </c>
      <c r="F118" s="342">
        <f t="shared" si="45"/>
        <v>282</v>
      </c>
      <c r="G118" s="342">
        <f t="shared" si="45"/>
        <v>446</v>
      </c>
      <c r="H118" s="342">
        <f t="shared" si="45"/>
        <v>379</v>
      </c>
      <c r="I118" s="342">
        <f t="shared" si="45"/>
        <v>492</v>
      </c>
      <c r="J118" s="342">
        <f t="shared" si="45"/>
        <v>871</v>
      </c>
      <c r="K118" s="342">
        <f t="shared" si="45"/>
        <v>1248</v>
      </c>
      <c r="L118" s="342">
        <f t="shared" si="45"/>
        <v>1612</v>
      </c>
      <c r="M118" s="342">
        <f t="shared" si="45"/>
        <v>2860</v>
      </c>
      <c r="N118" s="343">
        <f t="shared" si="41"/>
        <v>13.120269133725815</v>
      </c>
      <c r="O118" s="343">
        <f t="shared" si="41"/>
        <v>7.2751322751322789</v>
      </c>
      <c r="P118" s="343">
        <f t="shared" si="41"/>
        <v>9.8482043687523113</v>
      </c>
    </row>
    <row r="119" spans="1:16" x14ac:dyDescent="0.2">
      <c r="A119" s="359" t="s">
        <v>564</v>
      </c>
      <c r="B119" s="345">
        <v>306</v>
      </c>
      <c r="C119" s="345">
        <v>96</v>
      </c>
      <c r="D119" s="345">
        <f t="shared" ref="D119:D126" si="46">+B119+C119</f>
        <v>402</v>
      </c>
      <c r="E119" s="345">
        <v>39</v>
      </c>
      <c r="F119" s="345">
        <v>11</v>
      </c>
      <c r="G119" s="345">
        <f t="shared" ref="G119:G126" si="47">+E119+F119</f>
        <v>50</v>
      </c>
      <c r="H119" s="345">
        <v>91</v>
      </c>
      <c r="I119" s="345">
        <v>37</v>
      </c>
      <c r="J119" s="345">
        <f t="shared" ref="J119:J126" si="48">+H119+I119</f>
        <v>128</v>
      </c>
      <c r="K119" s="345">
        <v>306</v>
      </c>
      <c r="L119" s="345">
        <v>114</v>
      </c>
      <c r="M119" s="345">
        <f t="shared" ref="M119:M126" si="49">SUM(K119:L119)</f>
        <v>420</v>
      </c>
      <c r="N119" s="344">
        <f t="shared" si="41"/>
        <v>16.993464052287578</v>
      </c>
      <c r="O119" s="344">
        <f t="shared" si="41"/>
        <v>8.3333333333333375</v>
      </c>
      <c r="P119" s="344">
        <f t="shared" si="41"/>
        <v>14.925373134328357</v>
      </c>
    </row>
    <row r="120" spans="1:16" s="325" customFormat="1" x14ac:dyDescent="0.2">
      <c r="A120" s="359" t="s">
        <v>588</v>
      </c>
      <c r="B120" s="345">
        <v>114</v>
      </c>
      <c r="C120" s="345">
        <v>218</v>
      </c>
      <c r="D120" s="345">
        <f t="shared" si="46"/>
        <v>332</v>
      </c>
      <c r="E120" s="345">
        <v>8</v>
      </c>
      <c r="F120" s="345">
        <v>35</v>
      </c>
      <c r="G120" s="345">
        <f t="shared" si="47"/>
        <v>43</v>
      </c>
      <c r="H120" s="345">
        <v>46</v>
      </c>
      <c r="I120" s="345">
        <v>79</v>
      </c>
      <c r="J120" s="345">
        <f t="shared" si="48"/>
        <v>125</v>
      </c>
      <c r="K120" s="345">
        <v>135</v>
      </c>
      <c r="L120" s="345">
        <v>236</v>
      </c>
      <c r="M120" s="345">
        <f t="shared" si="49"/>
        <v>371</v>
      </c>
      <c r="N120" s="344">
        <f t="shared" si="41"/>
        <v>14.912280701754387</v>
      </c>
      <c r="O120" s="344">
        <f t="shared" si="41"/>
        <v>11.926605504587151</v>
      </c>
      <c r="P120" s="344">
        <f t="shared" si="41"/>
        <v>12.951807228915657</v>
      </c>
    </row>
    <row r="121" spans="1:16" x14ac:dyDescent="0.2">
      <c r="A121" s="359" t="s">
        <v>536</v>
      </c>
      <c r="B121" s="345">
        <v>83</v>
      </c>
      <c r="C121" s="345">
        <v>102</v>
      </c>
      <c r="D121" s="345">
        <f t="shared" si="46"/>
        <v>185</v>
      </c>
      <c r="E121" s="345">
        <v>14</v>
      </c>
      <c r="F121" s="345">
        <v>14</v>
      </c>
      <c r="G121" s="345">
        <f t="shared" si="47"/>
        <v>28</v>
      </c>
      <c r="H121" s="345">
        <v>20</v>
      </c>
      <c r="I121" s="345">
        <v>26</v>
      </c>
      <c r="J121" s="345">
        <f t="shared" si="48"/>
        <v>46</v>
      </c>
      <c r="K121" s="345">
        <v>80</v>
      </c>
      <c r="L121" s="345">
        <v>91</v>
      </c>
      <c r="M121" s="345">
        <f t="shared" si="49"/>
        <v>171</v>
      </c>
      <c r="N121" s="344">
        <f t="shared" si="41"/>
        <v>10.843373493975905</v>
      </c>
      <c r="O121" s="344">
        <f t="shared" si="41"/>
        <v>22.549019607843135</v>
      </c>
      <c r="P121" s="344">
        <f t="shared" si="41"/>
        <v>17.297297297297298</v>
      </c>
    </row>
    <row r="122" spans="1:16" x14ac:dyDescent="0.2">
      <c r="A122" s="359" t="s">
        <v>539</v>
      </c>
      <c r="B122" s="345">
        <v>132</v>
      </c>
      <c r="C122" s="345">
        <v>207</v>
      </c>
      <c r="D122" s="345">
        <f t="shared" si="46"/>
        <v>339</v>
      </c>
      <c r="E122" s="345">
        <v>23</v>
      </c>
      <c r="F122" s="345">
        <v>61</v>
      </c>
      <c r="G122" s="345">
        <f t="shared" si="47"/>
        <v>84</v>
      </c>
      <c r="H122" s="345">
        <v>30</v>
      </c>
      <c r="I122" s="345">
        <v>55</v>
      </c>
      <c r="J122" s="345">
        <f t="shared" si="48"/>
        <v>85</v>
      </c>
      <c r="K122" s="345">
        <v>133</v>
      </c>
      <c r="L122" s="345">
        <v>209</v>
      </c>
      <c r="M122" s="345">
        <f t="shared" si="49"/>
        <v>342</v>
      </c>
      <c r="N122" s="344">
        <f t="shared" si="41"/>
        <v>4.5454545454545414</v>
      </c>
      <c r="O122" s="344">
        <f t="shared" si="41"/>
        <v>-3.8647342995169032</v>
      </c>
      <c r="P122" s="344">
        <f t="shared" si="41"/>
        <v>-0.58997050147493457</v>
      </c>
    </row>
    <row r="123" spans="1:16" x14ac:dyDescent="0.2">
      <c r="A123" s="359" t="s">
        <v>541</v>
      </c>
      <c r="B123" s="345">
        <v>184</v>
      </c>
      <c r="C123" s="345">
        <v>277</v>
      </c>
      <c r="D123" s="345">
        <f t="shared" si="46"/>
        <v>461</v>
      </c>
      <c r="E123" s="345">
        <v>33</v>
      </c>
      <c r="F123" s="345">
        <v>38</v>
      </c>
      <c r="G123" s="345">
        <f t="shared" si="47"/>
        <v>71</v>
      </c>
      <c r="H123" s="345">
        <v>65</v>
      </c>
      <c r="I123" s="345">
        <v>120</v>
      </c>
      <c r="J123" s="345">
        <f t="shared" si="48"/>
        <v>185</v>
      </c>
      <c r="K123" s="345">
        <v>207</v>
      </c>
      <c r="L123" s="345">
        <v>342</v>
      </c>
      <c r="M123" s="345">
        <f t="shared" si="49"/>
        <v>549</v>
      </c>
      <c r="N123" s="344">
        <f t="shared" si="41"/>
        <v>4.891304347826086</v>
      </c>
      <c r="O123" s="344">
        <f t="shared" si="41"/>
        <v>6.1371841155234641</v>
      </c>
      <c r="P123" s="344">
        <f t="shared" si="41"/>
        <v>5.6399132321041208</v>
      </c>
    </row>
    <row r="124" spans="1:16" x14ac:dyDescent="0.2">
      <c r="A124" s="359" t="s">
        <v>543</v>
      </c>
      <c r="B124" s="345">
        <v>89</v>
      </c>
      <c r="C124" s="345">
        <v>84</v>
      </c>
      <c r="D124" s="345">
        <f t="shared" si="46"/>
        <v>173</v>
      </c>
      <c r="E124" s="345">
        <v>8</v>
      </c>
      <c r="F124" s="345">
        <v>19</v>
      </c>
      <c r="G124" s="345">
        <f t="shared" si="47"/>
        <v>27</v>
      </c>
      <c r="H124" s="345">
        <v>30</v>
      </c>
      <c r="I124" s="345">
        <v>16</v>
      </c>
      <c r="J124" s="345">
        <f t="shared" si="48"/>
        <v>46</v>
      </c>
      <c r="K124" s="345">
        <v>91</v>
      </c>
      <c r="L124" s="345">
        <v>82</v>
      </c>
      <c r="M124" s="345">
        <f t="shared" si="49"/>
        <v>173</v>
      </c>
      <c r="N124" s="344">
        <f t="shared" si="41"/>
        <v>22.471910112359549</v>
      </c>
      <c r="O124" s="344">
        <f t="shared" si="41"/>
        <v>-1.1904761904761862</v>
      </c>
      <c r="P124" s="344">
        <f t="shared" si="41"/>
        <v>10.982658959537572</v>
      </c>
    </row>
    <row r="125" spans="1:16" x14ac:dyDescent="0.2">
      <c r="A125" s="359" t="s">
        <v>590</v>
      </c>
      <c r="B125" s="345">
        <v>177</v>
      </c>
      <c r="C125" s="345">
        <v>165</v>
      </c>
      <c r="D125" s="345">
        <f t="shared" si="46"/>
        <v>342</v>
      </c>
      <c r="E125" s="345">
        <v>24</v>
      </c>
      <c r="F125" s="345">
        <v>34</v>
      </c>
      <c r="G125" s="345">
        <f t="shared" si="47"/>
        <v>58</v>
      </c>
      <c r="H125" s="345">
        <v>58</v>
      </c>
      <c r="I125" s="345">
        <v>38</v>
      </c>
      <c r="J125" s="345">
        <f t="shared" si="48"/>
        <v>96</v>
      </c>
      <c r="K125" s="345">
        <v>187</v>
      </c>
      <c r="L125" s="345">
        <v>162</v>
      </c>
      <c r="M125" s="345">
        <f t="shared" si="49"/>
        <v>349</v>
      </c>
      <c r="N125" s="344">
        <f t="shared" si="41"/>
        <v>13.559322033898303</v>
      </c>
      <c r="O125" s="344">
        <f t="shared" si="41"/>
        <v>4.2424242424242475</v>
      </c>
      <c r="P125" s="344">
        <f t="shared" si="41"/>
        <v>9.0643274853801188</v>
      </c>
    </row>
    <row r="126" spans="1:16" x14ac:dyDescent="0.2">
      <c r="A126" s="359" t="s">
        <v>553</v>
      </c>
      <c r="B126" s="345">
        <v>104</v>
      </c>
      <c r="C126" s="345">
        <v>363</v>
      </c>
      <c r="D126" s="345">
        <f t="shared" si="46"/>
        <v>467</v>
      </c>
      <c r="E126" s="345">
        <v>15</v>
      </c>
      <c r="F126" s="345">
        <v>70</v>
      </c>
      <c r="G126" s="345">
        <f t="shared" si="47"/>
        <v>85</v>
      </c>
      <c r="H126" s="345">
        <v>39</v>
      </c>
      <c r="I126" s="345">
        <v>121</v>
      </c>
      <c r="J126" s="345">
        <f t="shared" si="48"/>
        <v>160</v>
      </c>
      <c r="K126" s="345">
        <v>109</v>
      </c>
      <c r="L126" s="345">
        <v>376</v>
      </c>
      <c r="M126" s="345">
        <f t="shared" si="49"/>
        <v>485</v>
      </c>
      <c r="N126" s="344">
        <f t="shared" si="41"/>
        <v>18.26923076923077</v>
      </c>
      <c r="O126" s="344">
        <f t="shared" si="41"/>
        <v>10.468319559228645</v>
      </c>
      <c r="P126" s="344">
        <f t="shared" si="41"/>
        <v>12.205567451820132</v>
      </c>
    </row>
    <row r="127" spans="1:16" x14ac:dyDescent="0.2">
      <c r="A127" s="357" t="s">
        <v>127</v>
      </c>
      <c r="B127" s="342">
        <f t="shared" ref="B127:M127" si="50">SUM(B128:B133)</f>
        <v>712</v>
      </c>
      <c r="C127" s="342">
        <f t="shared" si="50"/>
        <v>893</v>
      </c>
      <c r="D127" s="342">
        <f t="shared" si="50"/>
        <v>1605</v>
      </c>
      <c r="E127" s="342">
        <f t="shared" si="50"/>
        <v>84</v>
      </c>
      <c r="F127" s="342">
        <f t="shared" si="50"/>
        <v>89</v>
      </c>
      <c r="G127" s="342">
        <f t="shared" si="50"/>
        <v>173</v>
      </c>
      <c r="H127" s="342">
        <f t="shared" si="50"/>
        <v>227</v>
      </c>
      <c r="I127" s="342">
        <f t="shared" si="50"/>
        <v>303</v>
      </c>
      <c r="J127" s="342">
        <f t="shared" si="50"/>
        <v>530</v>
      </c>
      <c r="K127" s="342">
        <f t="shared" si="50"/>
        <v>837</v>
      </c>
      <c r="L127" s="342">
        <f t="shared" si="50"/>
        <v>1125</v>
      </c>
      <c r="M127" s="342">
        <f t="shared" si="50"/>
        <v>1962</v>
      </c>
      <c r="N127" s="343">
        <f t="shared" si="41"/>
        <v>2.5280898876404501</v>
      </c>
      <c r="O127" s="343">
        <f t="shared" si="41"/>
        <v>-2.015677491601342</v>
      </c>
      <c r="P127" s="343">
        <f t="shared" si="41"/>
        <v>0</v>
      </c>
    </row>
    <row r="128" spans="1:16" x14ac:dyDescent="0.2">
      <c r="A128" s="359" t="s">
        <v>564</v>
      </c>
      <c r="B128" s="345">
        <v>232</v>
      </c>
      <c r="C128" s="345">
        <v>84</v>
      </c>
      <c r="D128" s="345">
        <f t="shared" ref="D128:D133" si="51">+B128+C128</f>
        <v>316</v>
      </c>
      <c r="E128" s="345">
        <v>34</v>
      </c>
      <c r="F128" s="345">
        <v>13</v>
      </c>
      <c r="G128" s="345">
        <f t="shared" ref="G128:G133" si="52">+E128+F128</f>
        <v>47</v>
      </c>
      <c r="H128" s="345">
        <v>72</v>
      </c>
      <c r="I128" s="345">
        <v>18</v>
      </c>
      <c r="J128" s="345">
        <f t="shared" ref="J128:J133" si="53">+H128+I128</f>
        <v>90</v>
      </c>
      <c r="K128" s="345">
        <v>240</v>
      </c>
      <c r="L128" s="345">
        <v>82</v>
      </c>
      <c r="M128" s="345">
        <f t="shared" ref="M128:M133" si="54">SUM(K128:L128)</f>
        <v>322</v>
      </c>
      <c r="N128" s="344">
        <f t="shared" ref="N128:P162" si="55">(1-((K128-H128+E128)/B128))*100</f>
        <v>12.931034482758619</v>
      </c>
      <c r="O128" s="344">
        <f t="shared" si="55"/>
        <v>8.3333333333333375</v>
      </c>
      <c r="P128" s="344">
        <f t="shared" si="55"/>
        <v>11.708860759493668</v>
      </c>
    </row>
    <row r="129" spans="1:16" s="325" customFormat="1" x14ac:dyDescent="0.2">
      <c r="A129" s="359" t="s">
        <v>539</v>
      </c>
      <c r="B129" s="345">
        <v>64</v>
      </c>
      <c r="C129" s="345">
        <v>100</v>
      </c>
      <c r="D129" s="345">
        <f t="shared" si="51"/>
        <v>164</v>
      </c>
      <c r="E129" s="345">
        <v>1</v>
      </c>
      <c r="F129" s="345">
        <v>2</v>
      </c>
      <c r="G129" s="345">
        <f t="shared" si="52"/>
        <v>3</v>
      </c>
      <c r="H129" s="345">
        <v>19</v>
      </c>
      <c r="I129" s="345">
        <v>32</v>
      </c>
      <c r="J129" s="345">
        <f t="shared" si="53"/>
        <v>51</v>
      </c>
      <c r="K129" s="345">
        <v>93</v>
      </c>
      <c r="L129" s="345">
        <v>142</v>
      </c>
      <c r="M129" s="345">
        <f t="shared" si="54"/>
        <v>235</v>
      </c>
      <c r="N129" s="344">
        <f>(1-((K129-H129+E129)/B129))*100</f>
        <v>-17.1875</v>
      </c>
      <c r="O129" s="344">
        <f>(1-((L129-I129+F129)/C129))*100</f>
        <v>-12.000000000000011</v>
      </c>
      <c r="P129" s="344">
        <f t="shared" si="55"/>
        <v>-14.024390243902429</v>
      </c>
    </row>
    <row r="130" spans="1:16" x14ac:dyDescent="0.2">
      <c r="A130" s="359" t="s">
        <v>541</v>
      </c>
      <c r="B130" s="345">
        <v>156</v>
      </c>
      <c r="C130" s="345">
        <v>232</v>
      </c>
      <c r="D130" s="345">
        <f t="shared" si="51"/>
        <v>388</v>
      </c>
      <c r="E130" s="345">
        <v>14</v>
      </c>
      <c r="F130" s="345">
        <v>17</v>
      </c>
      <c r="G130" s="345">
        <f t="shared" si="52"/>
        <v>31</v>
      </c>
      <c r="H130" s="345">
        <v>51</v>
      </c>
      <c r="I130" s="345">
        <v>93</v>
      </c>
      <c r="J130" s="345">
        <f t="shared" si="53"/>
        <v>144</v>
      </c>
      <c r="K130" s="345">
        <v>205</v>
      </c>
      <c r="L130" s="345">
        <v>318</v>
      </c>
      <c r="M130" s="345">
        <f t="shared" si="54"/>
        <v>523</v>
      </c>
      <c r="N130" s="344">
        <f t="shared" si="55"/>
        <v>-7.6923076923076872</v>
      </c>
      <c r="O130" s="344">
        <f t="shared" si="55"/>
        <v>-4.31034482758621</v>
      </c>
      <c r="P130" s="344">
        <f t="shared" si="55"/>
        <v>-5.6701030927835072</v>
      </c>
    </row>
    <row r="131" spans="1:16" x14ac:dyDescent="0.2">
      <c r="A131" s="359" t="s">
        <v>508</v>
      </c>
      <c r="B131" s="345">
        <v>92</v>
      </c>
      <c r="C131" s="345">
        <v>74</v>
      </c>
      <c r="D131" s="345">
        <f t="shared" si="51"/>
        <v>166</v>
      </c>
      <c r="E131" s="345">
        <v>13</v>
      </c>
      <c r="F131" s="345">
        <v>10</v>
      </c>
      <c r="G131" s="345">
        <f t="shared" si="52"/>
        <v>23</v>
      </c>
      <c r="H131" s="345">
        <v>24</v>
      </c>
      <c r="I131" s="345">
        <v>18</v>
      </c>
      <c r="J131" s="345">
        <f t="shared" si="53"/>
        <v>42</v>
      </c>
      <c r="K131" s="345">
        <v>98</v>
      </c>
      <c r="L131" s="345">
        <v>66</v>
      </c>
      <c r="M131" s="345">
        <f t="shared" si="54"/>
        <v>164</v>
      </c>
      <c r="N131" s="344">
        <f t="shared" si="55"/>
        <v>5.4347826086956541</v>
      </c>
      <c r="O131" s="344">
        <f t="shared" si="55"/>
        <v>21.621621621621621</v>
      </c>
      <c r="P131" s="344">
        <f t="shared" si="55"/>
        <v>12.650602409638555</v>
      </c>
    </row>
    <row r="132" spans="1:16" x14ac:dyDescent="0.2">
      <c r="A132" s="359" t="s">
        <v>594</v>
      </c>
      <c r="B132" s="345">
        <v>86</v>
      </c>
      <c r="C132" s="345">
        <v>319</v>
      </c>
      <c r="D132" s="345">
        <f t="shared" si="51"/>
        <v>405</v>
      </c>
      <c r="E132" s="345">
        <v>7</v>
      </c>
      <c r="F132" s="345">
        <v>32</v>
      </c>
      <c r="G132" s="345">
        <f t="shared" si="52"/>
        <v>39</v>
      </c>
      <c r="H132" s="345">
        <v>33</v>
      </c>
      <c r="I132" s="345">
        <v>115</v>
      </c>
      <c r="J132" s="345">
        <f t="shared" si="53"/>
        <v>148</v>
      </c>
      <c r="K132" s="345">
        <v>114</v>
      </c>
      <c r="L132" s="345">
        <v>441</v>
      </c>
      <c r="M132" s="345">
        <f t="shared" si="54"/>
        <v>555</v>
      </c>
      <c r="N132" s="344">
        <f t="shared" si="55"/>
        <v>-2.3255813953488413</v>
      </c>
      <c r="O132" s="344">
        <f t="shared" si="55"/>
        <v>-12.225705329153612</v>
      </c>
      <c r="P132" s="344">
        <f t="shared" si="55"/>
        <v>-10.123456790123452</v>
      </c>
    </row>
    <row r="133" spans="1:16" s="325" customFormat="1" x14ac:dyDescent="0.2">
      <c r="A133" s="359" t="s">
        <v>590</v>
      </c>
      <c r="B133" s="345">
        <v>82</v>
      </c>
      <c r="C133" s="345">
        <v>84</v>
      </c>
      <c r="D133" s="345">
        <f t="shared" si="51"/>
        <v>166</v>
      </c>
      <c r="E133" s="345">
        <v>15</v>
      </c>
      <c r="F133" s="345">
        <v>15</v>
      </c>
      <c r="G133" s="345">
        <f t="shared" si="52"/>
        <v>30</v>
      </c>
      <c r="H133" s="345">
        <v>28</v>
      </c>
      <c r="I133" s="345">
        <v>27</v>
      </c>
      <c r="J133" s="345">
        <f t="shared" si="53"/>
        <v>55</v>
      </c>
      <c r="K133" s="345">
        <v>87</v>
      </c>
      <c r="L133" s="345">
        <v>76</v>
      </c>
      <c r="M133" s="345">
        <f t="shared" si="54"/>
        <v>163</v>
      </c>
      <c r="N133" s="344">
        <f t="shared" si="55"/>
        <v>9.7560975609756078</v>
      </c>
      <c r="O133" s="344">
        <f t="shared" si="55"/>
        <v>23.809523809523814</v>
      </c>
      <c r="P133" s="344">
        <f t="shared" si="55"/>
        <v>16.867469879518072</v>
      </c>
    </row>
    <row r="134" spans="1:16" x14ac:dyDescent="0.2">
      <c r="A134" s="357" t="s">
        <v>128</v>
      </c>
      <c r="B134" s="342">
        <f t="shared" ref="B134:M134" si="56">SUM(B135:B144)</f>
        <v>1480</v>
      </c>
      <c r="C134" s="342">
        <f t="shared" si="56"/>
        <v>1512</v>
      </c>
      <c r="D134" s="342">
        <f t="shared" si="56"/>
        <v>2992</v>
      </c>
      <c r="E134" s="342">
        <f t="shared" si="56"/>
        <v>192</v>
      </c>
      <c r="F134" s="342">
        <f t="shared" si="56"/>
        <v>217</v>
      </c>
      <c r="G134" s="342">
        <f t="shared" si="56"/>
        <v>409</v>
      </c>
      <c r="H134" s="342">
        <f>SUM(H135:H144)</f>
        <v>428</v>
      </c>
      <c r="I134" s="342">
        <f t="shared" si="56"/>
        <v>390</v>
      </c>
      <c r="J134" s="342">
        <f t="shared" si="56"/>
        <v>818</v>
      </c>
      <c r="K134" s="342">
        <f t="shared" si="56"/>
        <v>1580</v>
      </c>
      <c r="L134" s="342">
        <f t="shared" si="56"/>
        <v>1633</v>
      </c>
      <c r="M134" s="342">
        <f t="shared" si="56"/>
        <v>3213</v>
      </c>
      <c r="N134" s="343">
        <f t="shared" si="55"/>
        <v>9.1891891891891841</v>
      </c>
      <c r="O134" s="343">
        <f t="shared" si="55"/>
        <v>3.4391534391534417</v>
      </c>
      <c r="P134" s="343">
        <f t="shared" si="55"/>
        <v>6.2834224598930515</v>
      </c>
    </row>
    <row r="135" spans="1:16" x14ac:dyDescent="0.2">
      <c r="A135" s="359" t="s">
        <v>564</v>
      </c>
      <c r="B135" s="345">
        <v>164</v>
      </c>
      <c r="C135" s="345">
        <v>47</v>
      </c>
      <c r="D135" s="345">
        <f t="shared" ref="D135:D144" si="57">+B135+C135</f>
        <v>211</v>
      </c>
      <c r="E135" s="345">
        <v>16</v>
      </c>
      <c r="F135" s="345">
        <v>5</v>
      </c>
      <c r="G135" s="345">
        <f t="shared" ref="G135:G144" si="58">+E135+F135</f>
        <v>21</v>
      </c>
      <c r="H135" s="345">
        <v>68</v>
      </c>
      <c r="I135" s="345">
        <v>16</v>
      </c>
      <c r="J135" s="345">
        <f t="shared" ref="J135:J144" si="59">+H135+I135</f>
        <v>84</v>
      </c>
      <c r="K135" s="345">
        <v>174</v>
      </c>
      <c r="L135" s="345">
        <v>53</v>
      </c>
      <c r="M135" s="345">
        <f t="shared" ref="M135:M144" si="60">SUM(K135:L135)</f>
        <v>227</v>
      </c>
      <c r="N135" s="344">
        <f t="shared" si="55"/>
        <v>25.609756097560975</v>
      </c>
      <c r="O135" s="344">
        <f t="shared" si="55"/>
        <v>10.638297872340431</v>
      </c>
      <c r="P135" s="344">
        <f t="shared" si="55"/>
        <v>22.274881516587676</v>
      </c>
    </row>
    <row r="136" spans="1:16" x14ac:dyDescent="0.2">
      <c r="A136" s="398" t="s">
        <v>569</v>
      </c>
      <c r="B136" s="418">
        <v>225</v>
      </c>
      <c r="C136" s="418">
        <v>80</v>
      </c>
      <c r="D136" s="345">
        <f t="shared" si="57"/>
        <v>305</v>
      </c>
      <c r="E136" s="418">
        <v>40</v>
      </c>
      <c r="F136" s="418">
        <v>20</v>
      </c>
      <c r="G136" s="345">
        <f t="shared" si="58"/>
        <v>60</v>
      </c>
      <c r="H136" s="418">
        <v>60</v>
      </c>
      <c r="I136" s="418">
        <v>21</v>
      </c>
      <c r="J136" s="345">
        <f t="shared" si="59"/>
        <v>81</v>
      </c>
      <c r="K136" s="418">
        <v>247</v>
      </c>
      <c r="L136" s="418">
        <v>89</v>
      </c>
      <c r="M136" s="418">
        <f t="shared" si="60"/>
        <v>336</v>
      </c>
      <c r="N136" s="370">
        <f t="shared" si="55"/>
        <v>-0.88888888888889461</v>
      </c>
      <c r="O136" s="370">
        <f t="shared" si="55"/>
        <v>-10.000000000000009</v>
      </c>
      <c r="P136" s="370">
        <f t="shared" si="55"/>
        <v>-3.2786885245901676</v>
      </c>
    </row>
    <row r="137" spans="1:16" x14ac:dyDescent="0.2">
      <c r="A137" s="359" t="s">
        <v>571</v>
      </c>
      <c r="B137" s="345">
        <v>138</v>
      </c>
      <c r="C137" s="345">
        <v>39</v>
      </c>
      <c r="D137" s="345">
        <f t="shared" si="57"/>
        <v>177</v>
      </c>
      <c r="E137" s="345">
        <v>14</v>
      </c>
      <c r="F137" s="345">
        <v>4</v>
      </c>
      <c r="G137" s="345">
        <f t="shared" si="58"/>
        <v>18</v>
      </c>
      <c r="H137" s="345">
        <v>46</v>
      </c>
      <c r="I137" s="345">
        <v>5</v>
      </c>
      <c r="J137" s="345">
        <f t="shared" si="59"/>
        <v>51</v>
      </c>
      <c r="K137" s="345">
        <v>187</v>
      </c>
      <c r="L137" s="345">
        <v>53</v>
      </c>
      <c r="M137" s="345">
        <f t="shared" si="60"/>
        <v>240</v>
      </c>
      <c r="N137" s="344">
        <f t="shared" si="55"/>
        <v>-12.318840579710155</v>
      </c>
      <c r="O137" s="344">
        <f t="shared" si="55"/>
        <v>-33.333333333333329</v>
      </c>
      <c r="P137" s="344">
        <f t="shared" si="55"/>
        <v>-16.949152542372879</v>
      </c>
    </row>
    <row r="138" spans="1:16" x14ac:dyDescent="0.2">
      <c r="A138" s="359" t="s">
        <v>533</v>
      </c>
      <c r="B138" s="345">
        <v>63</v>
      </c>
      <c r="C138" s="345">
        <v>69</v>
      </c>
      <c r="D138" s="345">
        <f t="shared" si="57"/>
        <v>132</v>
      </c>
      <c r="E138" s="345">
        <v>8</v>
      </c>
      <c r="F138" s="345">
        <v>13</v>
      </c>
      <c r="G138" s="345">
        <f t="shared" si="58"/>
        <v>21</v>
      </c>
      <c r="H138" s="345">
        <v>24</v>
      </c>
      <c r="I138" s="345">
        <v>14</v>
      </c>
      <c r="J138" s="345">
        <f t="shared" si="59"/>
        <v>38</v>
      </c>
      <c r="K138" s="345">
        <v>63</v>
      </c>
      <c r="L138" s="345">
        <v>73</v>
      </c>
      <c r="M138" s="345">
        <f t="shared" si="60"/>
        <v>136</v>
      </c>
      <c r="N138" s="344">
        <f t="shared" si="55"/>
        <v>25.396825396825395</v>
      </c>
      <c r="O138" s="344">
        <f t="shared" si="55"/>
        <v>-4.3478260869565188</v>
      </c>
      <c r="P138" s="344">
        <f t="shared" si="55"/>
        <v>9.8484848484848513</v>
      </c>
    </row>
    <row r="139" spans="1:16" x14ac:dyDescent="0.2">
      <c r="A139" s="359" t="s">
        <v>588</v>
      </c>
      <c r="B139" s="345">
        <v>139</v>
      </c>
      <c r="C139" s="345">
        <v>204</v>
      </c>
      <c r="D139" s="345">
        <f t="shared" si="57"/>
        <v>343</v>
      </c>
      <c r="E139" s="345">
        <v>16</v>
      </c>
      <c r="F139" s="345">
        <v>29</v>
      </c>
      <c r="G139" s="345">
        <f t="shared" si="58"/>
        <v>45</v>
      </c>
      <c r="H139" s="345">
        <v>40</v>
      </c>
      <c r="I139" s="345">
        <v>49</v>
      </c>
      <c r="J139" s="345">
        <f t="shared" si="59"/>
        <v>89</v>
      </c>
      <c r="K139" s="345">
        <v>156</v>
      </c>
      <c r="L139" s="345">
        <v>233</v>
      </c>
      <c r="M139" s="345">
        <f t="shared" si="60"/>
        <v>389</v>
      </c>
      <c r="N139" s="344">
        <f t="shared" si="55"/>
        <v>5.0359712230215852</v>
      </c>
      <c r="O139" s="344">
        <f t="shared" si="55"/>
        <v>-4.4117647058823595</v>
      </c>
      <c r="P139" s="344">
        <f t="shared" si="55"/>
        <v>-0.58309037900874383</v>
      </c>
    </row>
    <row r="140" spans="1:16" x14ac:dyDescent="0.2">
      <c r="A140" s="359" t="s">
        <v>539</v>
      </c>
      <c r="B140" s="345">
        <v>128</v>
      </c>
      <c r="C140" s="345">
        <v>195</v>
      </c>
      <c r="D140" s="345">
        <f t="shared" si="57"/>
        <v>323</v>
      </c>
      <c r="E140" s="345">
        <v>22</v>
      </c>
      <c r="F140" s="345">
        <v>31</v>
      </c>
      <c r="G140" s="345">
        <f t="shared" si="58"/>
        <v>53</v>
      </c>
      <c r="H140" s="345">
        <v>33</v>
      </c>
      <c r="I140" s="345">
        <v>46</v>
      </c>
      <c r="J140" s="345">
        <f t="shared" si="59"/>
        <v>79</v>
      </c>
      <c r="K140" s="345">
        <v>130</v>
      </c>
      <c r="L140" s="345">
        <v>195</v>
      </c>
      <c r="M140" s="345">
        <f t="shared" si="60"/>
        <v>325</v>
      </c>
      <c r="N140" s="344">
        <f t="shared" si="55"/>
        <v>7.03125</v>
      </c>
      <c r="O140" s="344">
        <f t="shared" si="55"/>
        <v>7.6923076923076872</v>
      </c>
      <c r="P140" s="344">
        <f t="shared" si="55"/>
        <v>7.4303405572755388</v>
      </c>
    </row>
    <row r="141" spans="1:16" x14ac:dyDescent="0.2">
      <c r="A141" s="359" t="s">
        <v>541</v>
      </c>
      <c r="B141" s="345">
        <v>310</v>
      </c>
      <c r="C141" s="345">
        <v>438</v>
      </c>
      <c r="D141" s="345">
        <f t="shared" si="57"/>
        <v>748</v>
      </c>
      <c r="E141" s="345">
        <v>39</v>
      </c>
      <c r="F141" s="345">
        <v>63</v>
      </c>
      <c r="G141" s="345">
        <f t="shared" si="58"/>
        <v>102</v>
      </c>
      <c r="H141" s="345">
        <v>73</v>
      </c>
      <c r="I141" s="345">
        <v>114</v>
      </c>
      <c r="J141" s="345">
        <f t="shared" si="59"/>
        <v>187</v>
      </c>
      <c r="K141" s="345">
        <v>333</v>
      </c>
      <c r="L141" s="345">
        <v>499</v>
      </c>
      <c r="M141" s="345">
        <f t="shared" si="60"/>
        <v>832</v>
      </c>
      <c r="N141" s="344">
        <f t="shared" si="55"/>
        <v>3.5483870967741971</v>
      </c>
      <c r="O141" s="344">
        <f t="shared" si="55"/>
        <v>-2.2831050228310446</v>
      </c>
      <c r="P141" s="344">
        <f t="shared" si="55"/>
        <v>0.13368983957219305</v>
      </c>
    </row>
    <row r="142" spans="1:16" s="325" customFormat="1" x14ac:dyDescent="0.2">
      <c r="A142" s="359" t="s">
        <v>543</v>
      </c>
      <c r="B142" s="345">
        <v>46</v>
      </c>
      <c r="C142" s="345">
        <v>64</v>
      </c>
      <c r="D142" s="345">
        <f t="shared" si="57"/>
        <v>110</v>
      </c>
      <c r="E142" s="345">
        <v>4</v>
      </c>
      <c r="F142" s="345">
        <v>4</v>
      </c>
      <c r="G142" s="345">
        <f t="shared" si="58"/>
        <v>8</v>
      </c>
      <c r="H142" s="345">
        <v>17</v>
      </c>
      <c r="I142" s="345">
        <v>20</v>
      </c>
      <c r="J142" s="345">
        <f t="shared" si="59"/>
        <v>37</v>
      </c>
      <c r="K142" s="345">
        <v>53</v>
      </c>
      <c r="L142" s="345">
        <v>77</v>
      </c>
      <c r="M142" s="345">
        <f t="shared" si="60"/>
        <v>130</v>
      </c>
      <c r="N142" s="344">
        <f t="shared" si="55"/>
        <v>13.043478260869568</v>
      </c>
      <c r="O142" s="344">
        <f t="shared" si="55"/>
        <v>4.6875</v>
      </c>
      <c r="P142" s="344">
        <f t="shared" si="55"/>
        <v>8.1818181818181799</v>
      </c>
    </row>
    <row r="143" spans="1:16" x14ac:dyDescent="0.2">
      <c r="A143" s="359" t="s">
        <v>590</v>
      </c>
      <c r="B143" s="345">
        <v>167</v>
      </c>
      <c r="C143" s="345">
        <v>176</v>
      </c>
      <c r="D143" s="345">
        <f t="shared" si="57"/>
        <v>343</v>
      </c>
      <c r="E143" s="345">
        <v>26</v>
      </c>
      <c r="F143" s="345">
        <v>36</v>
      </c>
      <c r="G143" s="345">
        <f t="shared" si="58"/>
        <v>62</v>
      </c>
      <c r="H143" s="345">
        <v>47</v>
      </c>
      <c r="I143" s="345">
        <v>45</v>
      </c>
      <c r="J143" s="345">
        <f t="shared" si="59"/>
        <v>92</v>
      </c>
      <c r="K143" s="345">
        <v>133</v>
      </c>
      <c r="L143" s="345">
        <v>143</v>
      </c>
      <c r="M143" s="345">
        <f t="shared" si="60"/>
        <v>276</v>
      </c>
      <c r="N143" s="344">
        <f t="shared" si="55"/>
        <v>32.93413173652695</v>
      </c>
      <c r="O143" s="344">
        <f t="shared" si="55"/>
        <v>23.863636363636363</v>
      </c>
      <c r="P143" s="344">
        <f t="shared" si="55"/>
        <v>28.279883381924197</v>
      </c>
    </row>
    <row r="144" spans="1:16" x14ac:dyDescent="0.2">
      <c r="A144" s="359" t="s">
        <v>549</v>
      </c>
      <c r="B144" s="345">
        <v>100</v>
      </c>
      <c r="C144" s="345">
        <v>200</v>
      </c>
      <c r="D144" s="345">
        <f t="shared" si="57"/>
        <v>300</v>
      </c>
      <c r="E144" s="345">
        <v>7</v>
      </c>
      <c r="F144" s="345">
        <v>12</v>
      </c>
      <c r="G144" s="345">
        <f t="shared" si="58"/>
        <v>19</v>
      </c>
      <c r="H144" s="345">
        <v>20</v>
      </c>
      <c r="I144" s="345">
        <v>60</v>
      </c>
      <c r="J144" s="345">
        <f t="shared" si="59"/>
        <v>80</v>
      </c>
      <c r="K144" s="345">
        <v>104</v>
      </c>
      <c r="L144" s="345">
        <v>218</v>
      </c>
      <c r="M144" s="345">
        <f t="shared" si="60"/>
        <v>322</v>
      </c>
      <c r="N144" s="344">
        <f t="shared" si="55"/>
        <v>8.9999999999999964</v>
      </c>
      <c r="O144" s="344">
        <f t="shared" si="55"/>
        <v>15.000000000000002</v>
      </c>
      <c r="P144" s="344">
        <f t="shared" si="55"/>
        <v>13</v>
      </c>
    </row>
    <row r="145" spans="1:16" x14ac:dyDescent="0.2">
      <c r="A145" s="357" t="s">
        <v>348</v>
      </c>
      <c r="B145" s="342">
        <f t="shared" ref="B145:M145" si="61">SUM(B146:B150)</f>
        <v>497</v>
      </c>
      <c r="C145" s="342">
        <f t="shared" si="61"/>
        <v>567</v>
      </c>
      <c r="D145" s="342">
        <f t="shared" si="61"/>
        <v>1064</v>
      </c>
      <c r="E145" s="342">
        <f t="shared" si="61"/>
        <v>63</v>
      </c>
      <c r="F145" s="342">
        <f t="shared" si="61"/>
        <v>89</v>
      </c>
      <c r="G145" s="342">
        <f t="shared" si="61"/>
        <v>152</v>
      </c>
      <c r="H145" s="342">
        <f t="shared" si="61"/>
        <v>122</v>
      </c>
      <c r="I145" s="342">
        <f t="shared" si="61"/>
        <v>139</v>
      </c>
      <c r="J145" s="342">
        <f t="shared" si="61"/>
        <v>261</v>
      </c>
      <c r="K145" s="342">
        <f t="shared" si="61"/>
        <v>465</v>
      </c>
      <c r="L145" s="342">
        <f t="shared" si="61"/>
        <v>575</v>
      </c>
      <c r="M145" s="342">
        <f t="shared" si="61"/>
        <v>1040</v>
      </c>
      <c r="N145" s="343">
        <f t="shared" si="55"/>
        <v>18.309859154929576</v>
      </c>
      <c r="O145" s="343">
        <f t="shared" si="55"/>
        <v>7.4074074074074066</v>
      </c>
      <c r="P145" s="343">
        <f t="shared" si="55"/>
        <v>12.5</v>
      </c>
    </row>
    <row r="146" spans="1:16" x14ac:dyDescent="0.2">
      <c r="A146" s="359" t="s">
        <v>564</v>
      </c>
      <c r="B146" s="345">
        <v>118</v>
      </c>
      <c r="C146" s="345">
        <v>41</v>
      </c>
      <c r="D146" s="345">
        <f>+B146+C146</f>
        <v>159</v>
      </c>
      <c r="E146" s="345">
        <v>9</v>
      </c>
      <c r="F146" s="345">
        <v>10</v>
      </c>
      <c r="G146" s="345">
        <f>+E146+F146</f>
        <v>19</v>
      </c>
      <c r="H146" s="345">
        <v>32</v>
      </c>
      <c r="I146" s="345">
        <v>8</v>
      </c>
      <c r="J146" s="345">
        <f>+H146+I146</f>
        <v>40</v>
      </c>
      <c r="K146" s="345">
        <v>100</v>
      </c>
      <c r="L146" s="345">
        <v>33</v>
      </c>
      <c r="M146" s="345">
        <f>SUM(K146:L146)</f>
        <v>133</v>
      </c>
      <c r="N146" s="344">
        <f t="shared" si="55"/>
        <v>34.745762711864401</v>
      </c>
      <c r="O146" s="344">
        <f t="shared" si="55"/>
        <v>14.634146341463417</v>
      </c>
      <c r="P146" s="344">
        <f t="shared" si="55"/>
        <v>29.559748427672961</v>
      </c>
    </row>
    <row r="147" spans="1:16" x14ac:dyDescent="0.2">
      <c r="A147" s="359" t="s">
        <v>539</v>
      </c>
      <c r="B147" s="345">
        <v>92</v>
      </c>
      <c r="C147" s="345">
        <v>109</v>
      </c>
      <c r="D147" s="345">
        <f>+B147+C147</f>
        <v>201</v>
      </c>
      <c r="E147" s="345">
        <v>15</v>
      </c>
      <c r="F147" s="345">
        <v>18</v>
      </c>
      <c r="G147" s="345">
        <f>+E147+F147</f>
        <v>33</v>
      </c>
      <c r="H147" s="345">
        <v>16</v>
      </c>
      <c r="I147" s="345">
        <v>28</v>
      </c>
      <c r="J147" s="345">
        <f>+H147+I147</f>
        <v>44</v>
      </c>
      <c r="K147" s="345">
        <v>80</v>
      </c>
      <c r="L147" s="345">
        <v>117</v>
      </c>
      <c r="M147" s="345">
        <f>SUM(K147:L147)</f>
        <v>197</v>
      </c>
      <c r="N147" s="344">
        <f t="shared" si="55"/>
        <v>14.130434782608692</v>
      </c>
      <c r="O147" s="344">
        <f t="shared" si="55"/>
        <v>1.834862385321101</v>
      </c>
      <c r="P147" s="344">
        <f t="shared" si="55"/>
        <v>7.4626865671641784</v>
      </c>
    </row>
    <row r="148" spans="1:16" x14ac:dyDescent="0.2">
      <c r="A148" s="359" t="s">
        <v>541</v>
      </c>
      <c r="B148" s="345">
        <v>139</v>
      </c>
      <c r="C148" s="345">
        <v>143</v>
      </c>
      <c r="D148" s="345">
        <f>+B148+C148</f>
        <v>282</v>
      </c>
      <c r="E148" s="345">
        <v>14</v>
      </c>
      <c r="F148" s="345">
        <v>22</v>
      </c>
      <c r="G148" s="345">
        <f>+E148+F148</f>
        <v>36</v>
      </c>
      <c r="H148" s="345">
        <v>32</v>
      </c>
      <c r="I148" s="345">
        <v>33</v>
      </c>
      <c r="J148" s="345">
        <f>+H148+I148</f>
        <v>65</v>
      </c>
      <c r="K148" s="345">
        <v>145</v>
      </c>
      <c r="L148" s="345">
        <v>158</v>
      </c>
      <c r="M148" s="345">
        <f>SUM(K148:L148)</f>
        <v>303</v>
      </c>
      <c r="N148" s="344">
        <f t="shared" si="55"/>
        <v>8.6330935251798575</v>
      </c>
      <c r="O148" s="344">
        <f t="shared" si="55"/>
        <v>-2.7972027972027913</v>
      </c>
      <c r="P148" s="344">
        <f t="shared" si="55"/>
        <v>2.8368794326241176</v>
      </c>
    </row>
    <row r="149" spans="1:16" s="325" customFormat="1" x14ac:dyDescent="0.2">
      <c r="A149" s="359" t="s">
        <v>590</v>
      </c>
      <c r="B149" s="345">
        <v>86</v>
      </c>
      <c r="C149" s="345">
        <v>74</v>
      </c>
      <c r="D149" s="345">
        <f>+B149+C149</f>
        <v>160</v>
      </c>
      <c r="E149" s="345">
        <v>18</v>
      </c>
      <c r="F149" s="345">
        <v>11</v>
      </c>
      <c r="G149" s="345">
        <f>+E149+F149</f>
        <v>29</v>
      </c>
      <c r="H149" s="345">
        <v>20</v>
      </c>
      <c r="I149" s="345">
        <v>24</v>
      </c>
      <c r="J149" s="345">
        <f>+H149+I149</f>
        <v>44</v>
      </c>
      <c r="K149" s="345">
        <v>76</v>
      </c>
      <c r="L149" s="345">
        <v>60</v>
      </c>
      <c r="M149" s="345">
        <f>SUM(K149:L149)</f>
        <v>136</v>
      </c>
      <c r="N149" s="344">
        <f t="shared" si="55"/>
        <v>13.953488372093027</v>
      </c>
      <c r="O149" s="344">
        <f t="shared" si="55"/>
        <v>36.486486486486491</v>
      </c>
      <c r="P149" s="344">
        <f t="shared" si="55"/>
        <v>24.375000000000004</v>
      </c>
    </row>
    <row r="150" spans="1:16" x14ac:dyDescent="0.2">
      <c r="A150" s="359" t="s">
        <v>548</v>
      </c>
      <c r="B150" s="345">
        <v>62</v>
      </c>
      <c r="C150" s="345">
        <v>200</v>
      </c>
      <c r="D150" s="345">
        <f>+B150+C150</f>
        <v>262</v>
      </c>
      <c r="E150" s="345">
        <v>7</v>
      </c>
      <c r="F150" s="345">
        <v>28</v>
      </c>
      <c r="G150" s="345">
        <f>+E150+F150</f>
        <v>35</v>
      </c>
      <c r="H150" s="345">
        <v>22</v>
      </c>
      <c r="I150" s="345">
        <v>46</v>
      </c>
      <c r="J150" s="345">
        <f>+H150+I150</f>
        <v>68</v>
      </c>
      <c r="K150" s="345">
        <v>64</v>
      </c>
      <c r="L150" s="345">
        <v>207</v>
      </c>
      <c r="M150" s="345">
        <f>SUM(K150:L150)</f>
        <v>271</v>
      </c>
      <c r="N150" s="344">
        <f t="shared" si="55"/>
        <v>20.967741935483875</v>
      </c>
      <c r="O150" s="344">
        <f t="shared" si="55"/>
        <v>5.5000000000000053</v>
      </c>
      <c r="P150" s="344">
        <f t="shared" si="55"/>
        <v>9.160305343511455</v>
      </c>
    </row>
    <row r="151" spans="1:16" x14ac:dyDescent="0.2">
      <c r="A151" s="357" t="s">
        <v>123</v>
      </c>
      <c r="B151" s="342">
        <f>SUM(B152:B162)</f>
        <v>881</v>
      </c>
      <c r="C151" s="342">
        <f t="shared" ref="C151:M151" si="62">SUM(C152:C162)</f>
        <v>1432</v>
      </c>
      <c r="D151" s="342">
        <f t="shared" si="62"/>
        <v>2313</v>
      </c>
      <c r="E151" s="342">
        <f t="shared" si="62"/>
        <v>134</v>
      </c>
      <c r="F151" s="342">
        <f t="shared" si="62"/>
        <v>219</v>
      </c>
      <c r="G151" s="342">
        <f t="shared" si="62"/>
        <v>353</v>
      </c>
      <c r="H151" s="342">
        <f t="shared" si="62"/>
        <v>225</v>
      </c>
      <c r="I151" s="342">
        <f t="shared" si="62"/>
        <v>389</v>
      </c>
      <c r="J151" s="342">
        <f t="shared" si="62"/>
        <v>614</v>
      </c>
      <c r="K151" s="342">
        <f t="shared" si="62"/>
        <v>879</v>
      </c>
      <c r="L151" s="342">
        <f t="shared" si="62"/>
        <v>1463</v>
      </c>
      <c r="M151" s="342">
        <f t="shared" si="62"/>
        <v>2342</v>
      </c>
      <c r="N151" s="343">
        <f t="shared" si="55"/>
        <v>10.556186152099889</v>
      </c>
      <c r="O151" s="343">
        <f t="shared" si="55"/>
        <v>9.7067039106145216</v>
      </c>
      <c r="P151" s="343">
        <f t="shared" si="55"/>
        <v>10.030263726761779</v>
      </c>
    </row>
    <row r="152" spans="1:16" x14ac:dyDescent="0.2">
      <c r="A152" s="359" t="s">
        <v>511</v>
      </c>
      <c r="B152" s="345">
        <v>43</v>
      </c>
      <c r="C152" s="345">
        <v>22</v>
      </c>
      <c r="D152" s="345">
        <f t="shared" ref="D152:D162" si="63">+B152+C152</f>
        <v>65</v>
      </c>
      <c r="E152" s="345">
        <v>12</v>
      </c>
      <c r="F152" s="345">
        <v>3</v>
      </c>
      <c r="G152" s="345">
        <f t="shared" ref="G152:G162" si="64">+E152+F152</f>
        <v>15</v>
      </c>
      <c r="H152" s="345"/>
      <c r="I152" s="345"/>
      <c r="J152" s="345">
        <f t="shared" ref="J152:J162" si="65">+H152+I152</f>
        <v>0</v>
      </c>
      <c r="K152" s="345">
        <v>31</v>
      </c>
      <c r="L152" s="345">
        <v>16</v>
      </c>
      <c r="M152" s="345">
        <f t="shared" ref="M152" si="66">SUM(K152:L152)</f>
        <v>47</v>
      </c>
      <c r="N152" s="344">
        <f t="shared" si="55"/>
        <v>0</v>
      </c>
      <c r="O152" s="344">
        <f t="shared" si="55"/>
        <v>13.636363636363635</v>
      </c>
      <c r="P152" s="344">
        <f t="shared" si="55"/>
        <v>4.6153846153846096</v>
      </c>
    </row>
    <row r="153" spans="1:16" x14ac:dyDescent="0.2">
      <c r="A153" s="359" t="s">
        <v>564</v>
      </c>
      <c r="B153" s="345">
        <v>167</v>
      </c>
      <c r="C153" s="345">
        <v>71</v>
      </c>
      <c r="D153" s="345">
        <f t="shared" si="63"/>
        <v>238</v>
      </c>
      <c r="E153" s="345">
        <v>17</v>
      </c>
      <c r="F153" s="345">
        <v>10</v>
      </c>
      <c r="G153" s="345">
        <f t="shared" si="64"/>
        <v>27</v>
      </c>
      <c r="H153" s="345">
        <v>63</v>
      </c>
      <c r="I153" s="345">
        <v>24</v>
      </c>
      <c r="J153" s="345">
        <f t="shared" si="65"/>
        <v>87</v>
      </c>
      <c r="K153" s="345">
        <v>174</v>
      </c>
      <c r="L153" s="345">
        <v>54</v>
      </c>
      <c r="M153" s="345">
        <f t="shared" ref="M153:M162" si="67">SUM(K153:L153)</f>
        <v>228</v>
      </c>
      <c r="N153" s="344">
        <f t="shared" si="55"/>
        <v>23.353293413173649</v>
      </c>
      <c r="O153" s="344">
        <f t="shared" si="55"/>
        <v>43.661971830985912</v>
      </c>
      <c r="P153" s="344">
        <f t="shared" si="55"/>
        <v>29.411764705882348</v>
      </c>
    </row>
    <row r="154" spans="1:16" x14ac:dyDescent="0.2">
      <c r="A154" s="359" t="s">
        <v>588</v>
      </c>
      <c r="B154" s="345">
        <v>58</v>
      </c>
      <c r="C154" s="345">
        <v>107</v>
      </c>
      <c r="D154" s="345">
        <f t="shared" si="63"/>
        <v>165</v>
      </c>
      <c r="E154" s="345">
        <v>17</v>
      </c>
      <c r="F154" s="345">
        <v>19</v>
      </c>
      <c r="G154" s="345">
        <f t="shared" si="64"/>
        <v>36</v>
      </c>
      <c r="H154" s="345">
        <v>15</v>
      </c>
      <c r="I154" s="345">
        <v>27</v>
      </c>
      <c r="J154" s="345">
        <f t="shared" si="65"/>
        <v>42</v>
      </c>
      <c r="K154" s="345">
        <v>58</v>
      </c>
      <c r="L154" s="345">
        <v>104</v>
      </c>
      <c r="M154" s="345">
        <f t="shared" si="67"/>
        <v>162</v>
      </c>
      <c r="N154" s="344">
        <f t="shared" si="55"/>
        <v>-3.4482758620689724</v>
      </c>
      <c r="O154" s="344">
        <f t="shared" si="55"/>
        <v>10.280373831775702</v>
      </c>
      <c r="P154" s="344">
        <f t="shared" si="55"/>
        <v>5.4545454545454568</v>
      </c>
    </row>
    <row r="155" spans="1:16" x14ac:dyDescent="0.2">
      <c r="A155" s="359" t="s">
        <v>536</v>
      </c>
      <c r="B155" s="345">
        <v>72</v>
      </c>
      <c r="C155" s="345">
        <v>85</v>
      </c>
      <c r="D155" s="345">
        <f t="shared" si="63"/>
        <v>157</v>
      </c>
      <c r="E155" s="345">
        <v>17</v>
      </c>
      <c r="F155" s="345">
        <v>16</v>
      </c>
      <c r="G155" s="345">
        <f t="shared" si="64"/>
        <v>33</v>
      </c>
      <c r="H155" s="345">
        <v>21</v>
      </c>
      <c r="I155" s="345">
        <v>20</v>
      </c>
      <c r="J155" s="345">
        <f t="shared" si="65"/>
        <v>41</v>
      </c>
      <c r="K155" s="345">
        <v>67</v>
      </c>
      <c r="L155" s="345">
        <v>85</v>
      </c>
      <c r="M155" s="345">
        <f t="shared" si="67"/>
        <v>152</v>
      </c>
      <c r="N155" s="344">
        <f t="shared" si="55"/>
        <v>12.5</v>
      </c>
      <c r="O155" s="344">
        <f t="shared" si="55"/>
        <v>4.705882352941182</v>
      </c>
      <c r="P155" s="344">
        <f t="shared" si="55"/>
        <v>8.2802547770700627</v>
      </c>
    </row>
    <row r="156" spans="1:16" x14ac:dyDescent="0.2">
      <c r="A156" s="359" t="s">
        <v>539</v>
      </c>
      <c r="B156" s="345">
        <v>64</v>
      </c>
      <c r="C156" s="345">
        <v>105</v>
      </c>
      <c r="D156" s="345">
        <f t="shared" si="63"/>
        <v>169</v>
      </c>
      <c r="E156" s="345">
        <v>10</v>
      </c>
      <c r="F156" s="345">
        <v>22</v>
      </c>
      <c r="G156" s="345">
        <f t="shared" si="64"/>
        <v>32</v>
      </c>
      <c r="H156" s="345">
        <v>16</v>
      </c>
      <c r="I156" s="345">
        <v>28</v>
      </c>
      <c r="J156" s="345">
        <f t="shared" si="65"/>
        <v>44</v>
      </c>
      <c r="K156" s="345">
        <v>65</v>
      </c>
      <c r="L156" s="345">
        <v>94</v>
      </c>
      <c r="M156" s="345">
        <f t="shared" si="67"/>
        <v>159</v>
      </c>
      <c r="N156" s="344">
        <f t="shared" si="55"/>
        <v>7.8125</v>
      </c>
      <c r="O156" s="344">
        <f t="shared" si="55"/>
        <v>16.19047619047619</v>
      </c>
      <c r="P156" s="344">
        <f t="shared" si="55"/>
        <v>13.017751479289942</v>
      </c>
    </row>
    <row r="157" spans="1:16" x14ac:dyDescent="0.2">
      <c r="A157" s="359" t="s">
        <v>541</v>
      </c>
      <c r="B157" s="345">
        <v>173</v>
      </c>
      <c r="C157" s="345">
        <v>256</v>
      </c>
      <c r="D157" s="345">
        <f t="shared" si="63"/>
        <v>429</v>
      </c>
      <c r="E157" s="345">
        <v>27</v>
      </c>
      <c r="F157" s="345">
        <v>43</v>
      </c>
      <c r="G157" s="345">
        <f t="shared" si="64"/>
        <v>70</v>
      </c>
      <c r="H157" s="345">
        <v>39</v>
      </c>
      <c r="I157" s="345">
        <v>57</v>
      </c>
      <c r="J157" s="345">
        <f t="shared" si="65"/>
        <v>96</v>
      </c>
      <c r="K157" s="345">
        <v>168</v>
      </c>
      <c r="L157" s="345">
        <v>257</v>
      </c>
      <c r="M157" s="345">
        <f t="shared" si="67"/>
        <v>425</v>
      </c>
      <c r="N157" s="344">
        <f t="shared" si="55"/>
        <v>9.8265895953757223</v>
      </c>
      <c r="O157" s="344">
        <f t="shared" si="55"/>
        <v>5.078125</v>
      </c>
      <c r="P157" s="344">
        <f t="shared" si="55"/>
        <v>6.9930069930069898</v>
      </c>
    </row>
    <row r="158" spans="1:16" x14ac:dyDescent="0.2">
      <c r="A158" s="359" t="s">
        <v>508</v>
      </c>
      <c r="B158" s="345">
        <v>121</v>
      </c>
      <c r="C158" s="345">
        <v>48</v>
      </c>
      <c r="D158" s="345">
        <f t="shared" si="63"/>
        <v>169</v>
      </c>
      <c r="E158" s="345">
        <v>10</v>
      </c>
      <c r="F158" s="345">
        <v>5</v>
      </c>
      <c r="G158" s="345">
        <f t="shared" si="64"/>
        <v>15</v>
      </c>
      <c r="H158" s="345">
        <v>25</v>
      </c>
      <c r="I158" s="345">
        <v>15</v>
      </c>
      <c r="J158" s="345">
        <f t="shared" si="65"/>
        <v>40</v>
      </c>
      <c r="K158" s="345">
        <v>124</v>
      </c>
      <c r="L158" s="345">
        <v>54</v>
      </c>
      <c r="M158" s="345">
        <f t="shared" si="67"/>
        <v>178</v>
      </c>
      <c r="N158" s="344">
        <f t="shared" si="55"/>
        <v>9.9173553719008272</v>
      </c>
      <c r="O158" s="344">
        <f t="shared" si="55"/>
        <v>8.3333333333333375</v>
      </c>
      <c r="P158" s="344">
        <f t="shared" si="55"/>
        <v>9.4674556213017791</v>
      </c>
    </row>
    <row r="159" spans="1:16" x14ac:dyDescent="0.2">
      <c r="A159" s="359" t="s">
        <v>594</v>
      </c>
      <c r="B159" s="345">
        <v>38</v>
      </c>
      <c r="C159" s="345">
        <v>250</v>
      </c>
      <c r="D159" s="345">
        <f t="shared" si="63"/>
        <v>288</v>
      </c>
      <c r="E159" s="345">
        <v>1</v>
      </c>
      <c r="F159" s="345">
        <v>42</v>
      </c>
      <c r="G159" s="345">
        <f t="shared" si="64"/>
        <v>43</v>
      </c>
      <c r="H159" s="345">
        <v>13</v>
      </c>
      <c r="I159" s="345">
        <v>77</v>
      </c>
      <c r="J159" s="345">
        <f t="shared" si="65"/>
        <v>90</v>
      </c>
      <c r="K159" s="345">
        <v>46</v>
      </c>
      <c r="L159" s="345">
        <v>271</v>
      </c>
      <c r="M159" s="345">
        <f t="shared" si="67"/>
        <v>317</v>
      </c>
      <c r="N159" s="344">
        <f t="shared" si="55"/>
        <v>10.526315789473683</v>
      </c>
      <c r="O159" s="344">
        <f t="shared" si="55"/>
        <v>5.600000000000005</v>
      </c>
      <c r="P159" s="344">
        <f t="shared" si="55"/>
        <v>6.25</v>
      </c>
    </row>
    <row r="160" spans="1:16" s="325" customFormat="1" x14ac:dyDescent="0.2">
      <c r="A160" s="359" t="s">
        <v>548</v>
      </c>
      <c r="B160" s="345">
        <v>60</v>
      </c>
      <c r="C160" s="345">
        <v>279</v>
      </c>
      <c r="D160" s="345">
        <f t="shared" si="63"/>
        <v>339</v>
      </c>
      <c r="E160" s="345">
        <v>9</v>
      </c>
      <c r="F160" s="345">
        <v>28</v>
      </c>
      <c r="G160" s="345">
        <f t="shared" si="64"/>
        <v>37</v>
      </c>
      <c r="H160" s="345">
        <v>12</v>
      </c>
      <c r="I160" s="345">
        <v>74</v>
      </c>
      <c r="J160" s="345">
        <f t="shared" si="65"/>
        <v>86</v>
      </c>
      <c r="K160" s="345">
        <v>59</v>
      </c>
      <c r="L160" s="345">
        <v>304</v>
      </c>
      <c r="M160" s="345">
        <f t="shared" si="67"/>
        <v>363</v>
      </c>
      <c r="N160" s="344">
        <f t="shared" si="55"/>
        <v>6.6666666666666652</v>
      </c>
      <c r="O160" s="344">
        <f t="shared" si="55"/>
        <v>7.5268817204301115</v>
      </c>
      <c r="P160" s="344">
        <f t="shared" si="55"/>
        <v>7.3746312684365822</v>
      </c>
    </row>
    <row r="161" spans="1:16" x14ac:dyDescent="0.2">
      <c r="A161" s="359" t="s">
        <v>551</v>
      </c>
      <c r="B161" s="345">
        <v>35</v>
      </c>
      <c r="C161" s="345">
        <v>87</v>
      </c>
      <c r="D161" s="345">
        <f t="shared" si="63"/>
        <v>122</v>
      </c>
      <c r="E161" s="345">
        <v>3</v>
      </c>
      <c r="F161" s="345">
        <v>11</v>
      </c>
      <c r="G161" s="345">
        <f t="shared" si="64"/>
        <v>14</v>
      </c>
      <c r="H161" s="345">
        <v>9</v>
      </c>
      <c r="I161" s="345">
        <v>36</v>
      </c>
      <c r="J161" s="345">
        <f t="shared" si="65"/>
        <v>45</v>
      </c>
      <c r="K161" s="345">
        <v>42</v>
      </c>
      <c r="L161" s="345">
        <v>93</v>
      </c>
      <c r="M161" s="345">
        <f t="shared" si="67"/>
        <v>135</v>
      </c>
      <c r="N161" s="344">
        <f t="shared" si="55"/>
        <v>-2.857142857142847</v>
      </c>
      <c r="O161" s="344">
        <f t="shared" si="55"/>
        <v>21.839080459770109</v>
      </c>
      <c r="P161" s="344">
        <f t="shared" si="55"/>
        <v>14.754098360655743</v>
      </c>
    </row>
    <row r="162" spans="1:16" x14ac:dyDescent="0.2">
      <c r="A162" s="359" t="s">
        <v>553</v>
      </c>
      <c r="B162" s="345">
        <v>50</v>
      </c>
      <c r="C162" s="345">
        <v>122</v>
      </c>
      <c r="D162" s="345">
        <f t="shared" si="63"/>
        <v>172</v>
      </c>
      <c r="E162" s="345">
        <v>11</v>
      </c>
      <c r="F162" s="345">
        <v>20</v>
      </c>
      <c r="G162" s="345">
        <f t="shared" si="64"/>
        <v>31</v>
      </c>
      <c r="H162" s="345">
        <v>12</v>
      </c>
      <c r="I162" s="345">
        <v>31</v>
      </c>
      <c r="J162" s="345">
        <f t="shared" si="65"/>
        <v>43</v>
      </c>
      <c r="K162" s="345">
        <v>45</v>
      </c>
      <c r="L162" s="345">
        <v>131</v>
      </c>
      <c r="M162" s="345">
        <f t="shared" si="67"/>
        <v>176</v>
      </c>
      <c r="N162" s="344">
        <f t="shared" si="55"/>
        <v>12</v>
      </c>
      <c r="O162" s="344">
        <f t="shared" si="55"/>
        <v>1.6393442622950838</v>
      </c>
      <c r="P162" s="344">
        <f t="shared" si="55"/>
        <v>4.651162790697672</v>
      </c>
    </row>
    <row r="163" spans="1:16" x14ac:dyDescent="0.2">
      <c r="A163" s="353" t="s">
        <v>122</v>
      </c>
      <c r="B163" s="416">
        <f>+B164+B169</f>
        <v>1267</v>
      </c>
      <c r="C163" s="416">
        <f>+C164+C169</f>
        <v>1093</v>
      </c>
      <c r="D163" s="416">
        <f t="shared" ref="D163:M163" si="68">+D164+D169</f>
        <v>2360</v>
      </c>
      <c r="E163" s="416">
        <f t="shared" si="68"/>
        <v>102</v>
      </c>
      <c r="F163" s="416">
        <f t="shared" si="68"/>
        <v>144</v>
      </c>
      <c r="G163" s="416">
        <f t="shared" si="68"/>
        <v>246</v>
      </c>
      <c r="H163" s="416">
        <f t="shared" si="68"/>
        <v>363</v>
      </c>
      <c r="I163" s="416">
        <f t="shared" si="68"/>
        <v>265</v>
      </c>
      <c r="J163" s="416">
        <f t="shared" si="68"/>
        <v>628</v>
      </c>
      <c r="K163" s="416">
        <f t="shared" si="68"/>
        <v>1348</v>
      </c>
      <c r="L163" s="416">
        <f t="shared" si="68"/>
        <v>1129</v>
      </c>
      <c r="M163" s="416">
        <f t="shared" si="68"/>
        <v>2477</v>
      </c>
      <c r="N163" s="355">
        <f>(1-((K163-H163+E163)/B163))*100</f>
        <v>14.206787687450673</v>
      </c>
      <c r="O163" s="355">
        <f t="shared" ref="O163:P174" si="69">(1-((L163-I163+F163)/C163))*100</f>
        <v>7.7767612076852677</v>
      </c>
      <c r="P163" s="355">
        <f t="shared" si="69"/>
        <v>11.228813559322038</v>
      </c>
    </row>
    <row r="164" spans="1:16" x14ac:dyDescent="0.2">
      <c r="A164" s="357" t="s">
        <v>121</v>
      </c>
      <c r="B164" s="342">
        <f>SUM(B165:B168)</f>
        <v>483</v>
      </c>
      <c r="C164" s="342">
        <f t="shared" ref="C164:M164" si="70">SUM(C165:C168)</f>
        <v>581</v>
      </c>
      <c r="D164" s="342">
        <f t="shared" si="70"/>
        <v>1064</v>
      </c>
      <c r="E164" s="342">
        <f t="shared" si="70"/>
        <v>39</v>
      </c>
      <c r="F164" s="342">
        <f t="shared" si="70"/>
        <v>72</v>
      </c>
      <c r="G164" s="342">
        <f t="shared" si="70"/>
        <v>111</v>
      </c>
      <c r="H164" s="342">
        <f t="shared" si="70"/>
        <v>138</v>
      </c>
      <c r="I164" s="342">
        <f t="shared" si="70"/>
        <v>160</v>
      </c>
      <c r="J164" s="342">
        <f t="shared" si="70"/>
        <v>298</v>
      </c>
      <c r="K164" s="342">
        <f t="shared" si="70"/>
        <v>549</v>
      </c>
      <c r="L164" s="342">
        <f t="shared" si="70"/>
        <v>624</v>
      </c>
      <c r="M164" s="342">
        <f t="shared" si="70"/>
        <v>1173</v>
      </c>
      <c r="N164" s="343">
        <f t="shared" ref="N164:P173" si="71">(1-((K164-H164+E164)/B164))*100</f>
        <v>6.8322981366459645</v>
      </c>
      <c r="O164" s="343">
        <f t="shared" si="71"/>
        <v>7.745266781411364</v>
      </c>
      <c r="P164" s="343">
        <f t="shared" si="71"/>
        <v>7.3308270676691762</v>
      </c>
    </row>
    <row r="165" spans="1:16" x14ac:dyDescent="0.2">
      <c r="A165" s="359" t="s">
        <v>568</v>
      </c>
      <c r="B165" s="345">
        <v>170</v>
      </c>
      <c r="C165" s="345">
        <v>70</v>
      </c>
      <c r="D165" s="345">
        <f>+B165+C165</f>
        <v>240</v>
      </c>
      <c r="E165" s="345">
        <v>2</v>
      </c>
      <c r="F165" s="345">
        <v>7</v>
      </c>
      <c r="G165" s="345">
        <f>+E165+F165</f>
        <v>9</v>
      </c>
      <c r="H165" s="345">
        <v>51</v>
      </c>
      <c r="I165" s="345">
        <v>24</v>
      </c>
      <c r="J165" s="345">
        <f>+H165+I165</f>
        <v>75</v>
      </c>
      <c r="K165" s="345">
        <v>203</v>
      </c>
      <c r="L165" s="345">
        <v>81</v>
      </c>
      <c r="M165" s="345">
        <f>SUM(K165:L165)</f>
        <v>284</v>
      </c>
      <c r="N165" s="344">
        <f t="shared" si="71"/>
        <v>9.4117647058823533</v>
      </c>
      <c r="O165" s="344">
        <f t="shared" si="71"/>
        <v>8.5714285714285747</v>
      </c>
      <c r="P165" s="344">
        <f t="shared" si="71"/>
        <v>9.1666666666666679</v>
      </c>
    </row>
    <row r="166" spans="1:16" s="325" customFormat="1" x14ac:dyDescent="0.2">
      <c r="A166" s="359" t="s">
        <v>600</v>
      </c>
      <c r="B166" s="345">
        <v>119</v>
      </c>
      <c r="C166" s="345">
        <v>33</v>
      </c>
      <c r="D166" s="345">
        <f>+B166+C166</f>
        <v>152</v>
      </c>
      <c r="E166" s="345">
        <v>21</v>
      </c>
      <c r="F166" s="345">
        <v>6</v>
      </c>
      <c r="G166" s="345">
        <f>+E166+F166</f>
        <v>27</v>
      </c>
      <c r="H166" s="345">
        <v>34</v>
      </c>
      <c r="I166" s="345">
        <v>5</v>
      </c>
      <c r="J166" s="345">
        <f>+H166+I166</f>
        <v>39</v>
      </c>
      <c r="K166" s="345">
        <v>120</v>
      </c>
      <c r="L166" s="345">
        <v>30</v>
      </c>
      <c r="M166" s="345">
        <f>SUM(K166:L166)</f>
        <v>150</v>
      </c>
      <c r="N166" s="344">
        <f t="shared" si="71"/>
        <v>10.084033613445376</v>
      </c>
      <c r="O166" s="344">
        <f t="shared" si="71"/>
        <v>6.0606060606060552</v>
      </c>
      <c r="P166" s="344">
        <f t="shared" si="71"/>
        <v>9.210526315789469</v>
      </c>
    </row>
    <row r="167" spans="1:16" x14ac:dyDescent="0.2">
      <c r="A167" s="359" t="s">
        <v>537</v>
      </c>
      <c r="B167" s="345">
        <v>131</v>
      </c>
      <c r="C167" s="345">
        <v>277</v>
      </c>
      <c r="D167" s="345">
        <f>+B167+C167</f>
        <v>408</v>
      </c>
      <c r="E167" s="345">
        <v>8</v>
      </c>
      <c r="F167" s="345">
        <v>31</v>
      </c>
      <c r="G167" s="345">
        <f>+E167+F167</f>
        <v>39</v>
      </c>
      <c r="H167" s="345">
        <v>38</v>
      </c>
      <c r="I167" s="345">
        <v>70</v>
      </c>
      <c r="J167" s="345">
        <f>+H167+I167</f>
        <v>108</v>
      </c>
      <c r="K167" s="345">
        <v>155</v>
      </c>
      <c r="L167" s="345">
        <v>297</v>
      </c>
      <c r="M167" s="345">
        <f>SUM(K167:L167)</f>
        <v>452</v>
      </c>
      <c r="N167" s="344">
        <f t="shared" si="71"/>
        <v>4.5801526717557213</v>
      </c>
      <c r="O167" s="344">
        <f t="shared" si="71"/>
        <v>6.8592057761732832</v>
      </c>
      <c r="P167" s="344">
        <f t="shared" si="71"/>
        <v>6.1274509803921573</v>
      </c>
    </row>
    <row r="168" spans="1:16" x14ac:dyDescent="0.2">
      <c r="A168" s="359" t="s">
        <v>544</v>
      </c>
      <c r="B168" s="345">
        <v>63</v>
      </c>
      <c r="C168" s="345">
        <v>201</v>
      </c>
      <c r="D168" s="345">
        <f>+B168+C168</f>
        <v>264</v>
      </c>
      <c r="E168" s="345">
        <v>8</v>
      </c>
      <c r="F168" s="345">
        <v>28</v>
      </c>
      <c r="G168" s="345">
        <f>+E168+F168</f>
        <v>36</v>
      </c>
      <c r="H168" s="345">
        <v>15</v>
      </c>
      <c r="I168" s="345">
        <v>61</v>
      </c>
      <c r="J168" s="345">
        <f>+H168+I168</f>
        <v>76</v>
      </c>
      <c r="K168" s="345">
        <v>71</v>
      </c>
      <c r="L168" s="345">
        <v>216</v>
      </c>
      <c r="M168" s="345">
        <f>SUM(K168:L168)</f>
        <v>287</v>
      </c>
      <c r="N168" s="344">
        <f t="shared" si="71"/>
        <v>-1.5873015873015817</v>
      </c>
      <c r="O168" s="344">
        <f t="shared" si="71"/>
        <v>8.9552238805970177</v>
      </c>
      <c r="P168" s="344">
        <f t="shared" si="71"/>
        <v>6.4393939393939448</v>
      </c>
    </row>
    <row r="169" spans="1:16" x14ac:dyDescent="0.2">
      <c r="A169" s="357" t="s">
        <v>120</v>
      </c>
      <c r="B169" s="342">
        <f>SUM(B170:B173)</f>
        <v>784</v>
      </c>
      <c r="C169" s="342">
        <f t="shared" ref="C169:M169" si="72">SUM(C170:C173)</f>
        <v>512</v>
      </c>
      <c r="D169" s="342">
        <f t="shared" si="72"/>
        <v>1296</v>
      </c>
      <c r="E169" s="342">
        <f t="shared" si="72"/>
        <v>63</v>
      </c>
      <c r="F169" s="342">
        <f t="shared" si="72"/>
        <v>72</v>
      </c>
      <c r="G169" s="342">
        <f t="shared" si="72"/>
        <v>135</v>
      </c>
      <c r="H169" s="342">
        <f t="shared" si="72"/>
        <v>225</v>
      </c>
      <c r="I169" s="342">
        <f t="shared" si="72"/>
        <v>105</v>
      </c>
      <c r="J169" s="342">
        <f t="shared" si="72"/>
        <v>330</v>
      </c>
      <c r="K169" s="342">
        <f t="shared" si="72"/>
        <v>799</v>
      </c>
      <c r="L169" s="342">
        <f t="shared" si="72"/>
        <v>505</v>
      </c>
      <c r="M169" s="342">
        <f t="shared" si="72"/>
        <v>1304</v>
      </c>
      <c r="N169" s="343">
        <f t="shared" si="71"/>
        <v>18.75</v>
      </c>
      <c r="O169" s="343">
        <f t="shared" si="71"/>
        <v>7.8125</v>
      </c>
      <c r="P169" s="343">
        <f t="shared" si="71"/>
        <v>14.429012345679016</v>
      </c>
    </row>
    <row r="170" spans="1:16" x14ac:dyDescent="0.2">
      <c r="A170" s="359" t="s">
        <v>566</v>
      </c>
      <c r="B170" s="345">
        <v>157</v>
      </c>
      <c r="C170" s="345">
        <v>118</v>
      </c>
      <c r="D170" s="345">
        <f>+B170+C170</f>
        <v>275</v>
      </c>
      <c r="E170" s="345">
        <v>11</v>
      </c>
      <c r="F170" s="345">
        <v>12</v>
      </c>
      <c r="G170" s="345">
        <f>+E170+F170</f>
        <v>23</v>
      </c>
      <c r="H170" s="345">
        <v>39</v>
      </c>
      <c r="I170" s="345">
        <v>24</v>
      </c>
      <c r="J170" s="345">
        <f>+H170+I170</f>
        <v>63</v>
      </c>
      <c r="K170" s="345">
        <v>160</v>
      </c>
      <c r="L170" s="345">
        <v>123</v>
      </c>
      <c r="M170" s="345">
        <f>SUM(K170:L170)</f>
        <v>283</v>
      </c>
      <c r="N170" s="344">
        <f t="shared" si="71"/>
        <v>15.923566878980889</v>
      </c>
      <c r="O170" s="344">
        <f t="shared" si="71"/>
        <v>5.9322033898305033</v>
      </c>
      <c r="P170" s="344">
        <f t="shared" si="71"/>
        <v>11.636363636363633</v>
      </c>
    </row>
    <row r="171" spans="1:16" x14ac:dyDescent="0.2">
      <c r="A171" s="359" t="s">
        <v>567</v>
      </c>
      <c r="B171" s="345">
        <v>196</v>
      </c>
      <c r="C171" s="345">
        <v>89</v>
      </c>
      <c r="D171" s="345">
        <f>+B171+C171</f>
        <v>285</v>
      </c>
      <c r="E171" s="345">
        <v>17</v>
      </c>
      <c r="F171" s="345">
        <v>14</v>
      </c>
      <c r="G171" s="345">
        <f>+E171+F171</f>
        <v>31</v>
      </c>
      <c r="H171" s="345">
        <v>65</v>
      </c>
      <c r="I171" s="345">
        <v>13</v>
      </c>
      <c r="J171" s="345">
        <f>+H171+I171</f>
        <v>78</v>
      </c>
      <c r="K171" s="345">
        <v>206</v>
      </c>
      <c r="L171" s="345">
        <v>88</v>
      </c>
      <c r="M171" s="345">
        <f>SUM(K171:L171)</f>
        <v>294</v>
      </c>
      <c r="N171" s="344">
        <f t="shared" si="71"/>
        <v>19.387755102040817</v>
      </c>
      <c r="O171" s="344">
        <f t="shared" si="71"/>
        <v>0</v>
      </c>
      <c r="P171" s="344">
        <f t="shared" si="71"/>
        <v>13.33333333333333</v>
      </c>
    </row>
    <row r="172" spans="1:16" x14ac:dyDescent="0.2">
      <c r="A172" s="359" t="s">
        <v>570</v>
      </c>
      <c r="B172" s="345">
        <v>244</v>
      </c>
      <c r="C172" s="345">
        <v>87</v>
      </c>
      <c r="D172" s="345">
        <f>+B172+C172</f>
        <v>331</v>
      </c>
      <c r="E172" s="345">
        <v>14</v>
      </c>
      <c r="F172" s="345">
        <v>11</v>
      </c>
      <c r="G172" s="345">
        <f>+E172+F172</f>
        <v>25</v>
      </c>
      <c r="H172" s="345">
        <v>65</v>
      </c>
      <c r="I172" s="345">
        <v>27</v>
      </c>
      <c r="J172" s="345">
        <f>+H172+I172</f>
        <v>92</v>
      </c>
      <c r="K172" s="345">
        <v>235</v>
      </c>
      <c r="L172" s="345">
        <v>79</v>
      </c>
      <c r="M172" s="345">
        <f>SUM(K172:L172)</f>
        <v>314</v>
      </c>
      <c r="N172" s="344">
        <f t="shared" si="71"/>
        <v>24.590163934426236</v>
      </c>
      <c r="O172" s="344">
        <f t="shared" si="71"/>
        <v>27.586206896551722</v>
      </c>
      <c r="P172" s="344">
        <f t="shared" si="71"/>
        <v>25.377643504531722</v>
      </c>
    </row>
    <row r="173" spans="1:16" x14ac:dyDescent="0.2">
      <c r="A173" s="359" t="s">
        <v>550</v>
      </c>
      <c r="B173" s="345">
        <v>187</v>
      </c>
      <c r="C173" s="345">
        <v>218</v>
      </c>
      <c r="D173" s="345">
        <f>+B173+C173</f>
        <v>405</v>
      </c>
      <c r="E173" s="345">
        <v>21</v>
      </c>
      <c r="F173" s="345">
        <v>35</v>
      </c>
      <c r="G173" s="345">
        <f>+E173+F173</f>
        <v>56</v>
      </c>
      <c r="H173" s="345">
        <v>56</v>
      </c>
      <c r="I173" s="345">
        <v>41</v>
      </c>
      <c r="J173" s="345">
        <f>+H173+I173</f>
        <v>97</v>
      </c>
      <c r="K173" s="345">
        <v>198</v>
      </c>
      <c r="L173" s="345">
        <v>215</v>
      </c>
      <c r="M173" s="345">
        <f>SUM(K173:L173)</f>
        <v>413</v>
      </c>
      <c r="N173" s="344">
        <f t="shared" si="71"/>
        <v>12.834224598930478</v>
      </c>
      <c r="O173" s="344">
        <f t="shared" si="71"/>
        <v>4.128440366972475</v>
      </c>
      <c r="P173" s="344">
        <f t="shared" si="71"/>
        <v>8.1481481481481488</v>
      </c>
    </row>
    <row r="174" spans="1:16" x14ac:dyDescent="0.2">
      <c r="A174" s="601" t="s">
        <v>380</v>
      </c>
      <c r="B174" s="347">
        <f t="shared" ref="B174:M174" si="73">B5+B82+B163</f>
        <v>18785</v>
      </c>
      <c r="C174" s="347">
        <f t="shared" si="73"/>
        <v>23450</v>
      </c>
      <c r="D174" s="347">
        <f t="shared" si="73"/>
        <v>42235</v>
      </c>
      <c r="E174" s="347">
        <f t="shared" si="73"/>
        <v>2375</v>
      </c>
      <c r="F174" s="347">
        <f t="shared" si="73"/>
        <v>3647</v>
      </c>
      <c r="G174" s="347">
        <f t="shared" si="73"/>
        <v>6022</v>
      </c>
      <c r="H174" s="347">
        <f t="shared" si="73"/>
        <v>4824</v>
      </c>
      <c r="I174" s="347">
        <f t="shared" si="73"/>
        <v>5839</v>
      </c>
      <c r="J174" s="347">
        <f t="shared" si="73"/>
        <v>10663</v>
      </c>
      <c r="K174" s="347">
        <f t="shared" si="73"/>
        <v>19549</v>
      </c>
      <c r="L174" s="347">
        <f t="shared" si="73"/>
        <v>24300</v>
      </c>
      <c r="M174" s="347">
        <f t="shared" si="73"/>
        <v>43849</v>
      </c>
      <c r="N174" s="348">
        <f>(1-((K174-H174+E174)/B174))*100</f>
        <v>8.9699228107532605</v>
      </c>
      <c r="O174" s="348">
        <f t="shared" si="69"/>
        <v>5.7228144989339036</v>
      </c>
      <c r="P174" s="378">
        <f t="shared" si="69"/>
        <v>7.16704155321416</v>
      </c>
    </row>
    <row r="175" spans="1:16" x14ac:dyDescent="0.2">
      <c r="A175" s="419"/>
      <c r="B175" s="419"/>
      <c r="C175" s="419"/>
      <c r="D175" s="419"/>
      <c r="E175" s="419"/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  <c r="P175" s="419"/>
    </row>
    <row r="176" spans="1:16" x14ac:dyDescent="0.2">
      <c r="A176" s="420" t="s">
        <v>736</v>
      </c>
      <c r="B176" s="226"/>
      <c r="C176" s="226"/>
      <c r="D176" s="226"/>
      <c r="E176" s="421"/>
      <c r="F176" s="421"/>
      <c r="G176" s="421"/>
      <c r="H176" s="226"/>
      <c r="I176" s="226"/>
      <c r="J176" s="226"/>
      <c r="K176" s="226"/>
      <c r="L176" s="226"/>
      <c r="M176" s="226"/>
      <c r="N176" s="226"/>
      <c r="O176" s="226"/>
      <c r="P176" s="226"/>
    </row>
    <row r="177" spans="1:16" x14ac:dyDescent="0.2">
      <c r="A177" s="217"/>
      <c r="B177" s="217"/>
      <c r="C177" s="217"/>
      <c r="D177" s="420"/>
      <c r="E177" s="420"/>
      <c r="F177" s="420"/>
      <c r="G177" s="219"/>
      <c r="H177" s="219"/>
      <c r="I177" s="219"/>
      <c r="J177" s="217"/>
      <c r="K177" s="217"/>
      <c r="L177" s="217"/>
      <c r="M177" s="219"/>
      <c r="N177" s="217"/>
      <c r="O177" s="217"/>
      <c r="P177" s="217"/>
    </row>
    <row r="178" spans="1:16" x14ac:dyDescent="0.2">
      <c r="A178" s="338" t="s">
        <v>684</v>
      </c>
      <c r="B178" s="217"/>
      <c r="C178" s="217"/>
      <c r="D178" s="420"/>
      <c r="E178" s="420"/>
      <c r="F178" s="420"/>
      <c r="G178" s="219"/>
      <c r="H178" s="219"/>
      <c r="I178" s="219"/>
      <c r="J178" s="217"/>
      <c r="K178" s="217"/>
      <c r="L178" s="217"/>
      <c r="M178" s="219"/>
      <c r="N178" s="217"/>
      <c r="O178" s="217"/>
      <c r="P178" s="217"/>
    </row>
    <row r="179" spans="1:16" ht="51" customHeight="1" x14ac:dyDescent="0.2">
      <c r="A179" s="329"/>
      <c r="B179" s="217"/>
      <c r="C179" s="217"/>
      <c r="D179" s="420"/>
      <c r="E179" s="420"/>
      <c r="F179" s="420"/>
      <c r="G179" s="219"/>
      <c r="H179" s="219"/>
      <c r="I179" s="219"/>
      <c r="J179" s="217"/>
      <c r="K179" s="217"/>
      <c r="L179" s="217"/>
      <c r="M179" s="219"/>
      <c r="N179" s="217"/>
      <c r="O179" s="217"/>
      <c r="P179" s="217"/>
    </row>
    <row r="180" spans="1:16" x14ac:dyDescent="0.2">
      <c r="A180" s="329"/>
      <c r="B180" s="422"/>
      <c r="C180" s="422"/>
      <c r="D180" s="420"/>
      <c r="E180" s="420"/>
      <c r="F180" s="420"/>
      <c r="G180" s="219"/>
      <c r="H180" s="219"/>
      <c r="I180" s="219"/>
      <c r="J180" s="217"/>
      <c r="K180" s="217"/>
      <c r="L180" s="217"/>
      <c r="M180" s="219"/>
      <c r="N180" s="217"/>
      <c r="O180" s="217"/>
      <c r="P180" s="217"/>
    </row>
    <row r="181" spans="1:16" x14ac:dyDescent="0.2">
      <c r="A181" s="322" t="s">
        <v>681</v>
      </c>
      <c r="B181" s="217"/>
      <c r="C181" s="217"/>
      <c r="D181" s="420"/>
      <c r="E181" s="420"/>
      <c r="F181" s="420"/>
      <c r="G181" s="219"/>
      <c r="H181" s="219"/>
      <c r="I181" s="219"/>
      <c r="J181" s="217"/>
      <c r="K181" s="217"/>
      <c r="L181" s="217"/>
      <c r="M181" s="219"/>
      <c r="N181" s="217"/>
      <c r="O181" s="217"/>
      <c r="P181" s="217"/>
    </row>
    <row r="182" spans="1:16" x14ac:dyDescent="0.2">
      <c r="B182" s="217"/>
      <c r="C182" s="217"/>
      <c r="D182" s="420"/>
      <c r="E182" s="420"/>
      <c r="F182" s="420"/>
      <c r="G182" s="219"/>
      <c r="H182" s="219"/>
      <c r="I182" s="219"/>
      <c r="J182" s="217"/>
      <c r="K182" s="217"/>
      <c r="L182" s="217"/>
      <c r="M182" s="219"/>
      <c r="N182" s="217"/>
      <c r="O182" s="217"/>
      <c r="P182" s="217"/>
    </row>
    <row r="183" spans="1:16" x14ac:dyDescent="0.2">
      <c r="A183" s="217"/>
      <c r="B183" s="217"/>
      <c r="C183" s="217"/>
      <c r="D183" s="420"/>
      <c r="E183" s="420"/>
      <c r="F183" s="420"/>
      <c r="G183" s="219"/>
      <c r="H183" s="219"/>
      <c r="I183" s="219"/>
      <c r="J183" s="217"/>
      <c r="K183" s="217"/>
      <c r="L183" s="217"/>
      <c r="M183" s="219"/>
      <c r="N183" s="217"/>
      <c r="O183" s="217"/>
      <c r="P183" s="217"/>
    </row>
    <row r="184" spans="1:16" x14ac:dyDescent="0.2">
      <c r="A184" s="217"/>
      <c r="B184" s="217"/>
      <c r="C184" s="217"/>
      <c r="D184" s="420"/>
      <c r="E184" s="420"/>
      <c r="F184" s="420"/>
      <c r="G184" s="219"/>
      <c r="H184" s="219"/>
      <c r="I184" s="219"/>
      <c r="J184" s="217"/>
      <c r="K184" s="217"/>
      <c r="L184" s="217"/>
      <c r="M184" s="219"/>
      <c r="N184" s="217"/>
      <c r="O184" s="217"/>
      <c r="P184" s="217"/>
    </row>
  </sheetData>
  <mergeCells count="7">
    <mergeCell ref="A1:P1"/>
    <mergeCell ref="A3:A4"/>
    <mergeCell ref="B3:D3"/>
    <mergeCell ref="E3:G3"/>
    <mergeCell ref="H3:J3"/>
    <mergeCell ref="K3:M3"/>
    <mergeCell ref="N3:P3"/>
  </mergeCells>
  <printOptions horizontalCentered="1" verticalCentered="1"/>
  <pageMargins left="0.25" right="0.25" top="0.75" bottom="0.75" header="0.3" footer="0.3"/>
  <pageSetup scale="65" fitToHeight="9" orientation="portrait" r:id="rId1"/>
  <headerFooter alignWithMargins="0"/>
  <rowBreaks count="2" manualBreakCount="2">
    <brk id="81" max="15" man="1"/>
    <brk id="162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P232"/>
  <sheetViews>
    <sheetView showGridLines="0" showZeros="0" zoomScaleNormal="100" zoomScaleSheetLayoutView="100" workbookViewId="0">
      <selection activeCell="C9" sqref="C9"/>
    </sheetView>
  </sheetViews>
  <sheetFormatPr baseColWidth="10" defaultRowHeight="12.75" customHeight="1" x14ac:dyDescent="0.2"/>
  <cols>
    <col min="1" max="1" width="4.7109375" style="170" customWidth="1"/>
    <col min="2" max="2" width="37.5703125" style="170" customWidth="1"/>
    <col min="3" max="3" width="56.42578125" style="603" customWidth="1"/>
    <col min="4" max="4" width="5.42578125" style="331" bestFit="1" customWidth="1"/>
    <col min="5" max="5" width="5.5703125" style="331" bestFit="1" customWidth="1"/>
    <col min="6" max="7" width="5.42578125" style="331" bestFit="1" customWidth="1"/>
    <col min="8" max="9" width="4.5703125" style="331" bestFit="1" customWidth="1"/>
    <col min="10" max="11" width="4.140625" style="331" customWidth="1"/>
    <col min="12" max="13" width="5.5703125" style="331" bestFit="1" customWidth="1"/>
    <col min="14" max="14" width="6.42578125" style="195" bestFit="1" customWidth="1"/>
    <col min="15" max="16384" width="11.42578125" style="170"/>
  </cols>
  <sheetData>
    <row r="1" spans="1:15" s="592" customFormat="1" ht="14.25" customHeight="1" x14ac:dyDescent="0.2">
      <c r="A1" s="914" t="s">
        <v>751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</row>
    <row r="2" spans="1:15" ht="14.25" customHeight="1" x14ac:dyDescent="0.2">
      <c r="A2" s="171"/>
      <c r="B2" s="423"/>
      <c r="C2" s="424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5" ht="12" x14ac:dyDescent="0.2">
      <c r="A3" s="878" t="s">
        <v>1</v>
      </c>
      <c r="B3" s="916" t="s">
        <v>737</v>
      </c>
      <c r="C3" s="916" t="s">
        <v>184</v>
      </c>
      <c r="D3" s="866" t="s">
        <v>701</v>
      </c>
      <c r="E3" s="866"/>
      <c r="F3" s="866"/>
      <c r="G3" s="866"/>
      <c r="H3" s="866"/>
      <c r="I3" s="866"/>
      <c r="J3" s="866"/>
      <c r="K3" s="866"/>
      <c r="L3" s="919" t="s">
        <v>385</v>
      </c>
      <c r="M3" s="919"/>
      <c r="N3" s="920"/>
    </row>
    <row r="4" spans="1:15" ht="12.75" customHeight="1" x14ac:dyDescent="0.2">
      <c r="A4" s="915"/>
      <c r="B4" s="917"/>
      <c r="C4" s="917"/>
      <c r="D4" s="908" t="s">
        <v>685</v>
      </c>
      <c r="E4" s="909"/>
      <c r="F4" s="908" t="s">
        <v>686</v>
      </c>
      <c r="G4" s="909"/>
      <c r="H4" s="908" t="s">
        <v>687</v>
      </c>
      <c r="I4" s="909"/>
      <c r="J4" s="908" t="s">
        <v>688</v>
      </c>
      <c r="K4" s="909"/>
      <c r="L4" s="910" t="s">
        <v>672</v>
      </c>
      <c r="M4" s="910" t="s">
        <v>673</v>
      </c>
      <c r="N4" s="912" t="s">
        <v>4</v>
      </c>
    </row>
    <row r="5" spans="1:15" ht="12" x14ac:dyDescent="0.2">
      <c r="A5" s="879"/>
      <c r="B5" s="918"/>
      <c r="C5" s="918"/>
      <c r="D5" s="597" t="s">
        <v>672</v>
      </c>
      <c r="E5" s="597" t="s">
        <v>673</v>
      </c>
      <c r="F5" s="597" t="s">
        <v>672</v>
      </c>
      <c r="G5" s="597" t="s">
        <v>673</v>
      </c>
      <c r="H5" s="597" t="s">
        <v>672</v>
      </c>
      <c r="I5" s="597" t="s">
        <v>673</v>
      </c>
      <c r="J5" s="597" t="s">
        <v>672</v>
      </c>
      <c r="K5" s="597" t="s">
        <v>673</v>
      </c>
      <c r="L5" s="911"/>
      <c r="M5" s="911"/>
      <c r="N5" s="913"/>
    </row>
    <row r="6" spans="1:15" ht="12" x14ac:dyDescent="0.2">
      <c r="A6" s="397" t="s">
        <v>0</v>
      </c>
      <c r="B6" s="353"/>
      <c r="C6" s="425"/>
      <c r="D6" s="385">
        <f t="shared" ref="D6:N6" si="0">+D7+D22</f>
        <v>288</v>
      </c>
      <c r="E6" s="385">
        <f t="shared" si="0"/>
        <v>318</v>
      </c>
      <c r="F6" s="385">
        <f t="shared" si="0"/>
        <v>247</v>
      </c>
      <c r="G6" s="385">
        <f t="shared" si="0"/>
        <v>289</v>
      </c>
      <c r="H6" s="385">
        <f t="shared" si="0"/>
        <v>173</v>
      </c>
      <c r="I6" s="385">
        <f t="shared" si="0"/>
        <v>210</v>
      </c>
      <c r="J6" s="385">
        <f t="shared" si="0"/>
        <v>73</v>
      </c>
      <c r="K6" s="385">
        <f t="shared" si="0"/>
        <v>72</v>
      </c>
      <c r="L6" s="385">
        <f t="shared" si="0"/>
        <v>781</v>
      </c>
      <c r="M6" s="385">
        <f t="shared" si="0"/>
        <v>889</v>
      </c>
      <c r="N6" s="385">
        <f t="shared" si="0"/>
        <v>1670</v>
      </c>
    </row>
    <row r="7" spans="1:15" ht="12" x14ac:dyDescent="0.2">
      <c r="A7" s="357" t="s">
        <v>738</v>
      </c>
      <c r="B7" s="357"/>
      <c r="C7" s="342"/>
      <c r="D7" s="342">
        <f t="shared" ref="D7:N7" si="1">SUM(D8:D21)</f>
        <v>58</v>
      </c>
      <c r="E7" s="342">
        <f t="shared" si="1"/>
        <v>81</v>
      </c>
      <c r="F7" s="342">
        <f t="shared" si="1"/>
        <v>25</v>
      </c>
      <c r="G7" s="342">
        <f t="shared" si="1"/>
        <v>35</v>
      </c>
      <c r="H7" s="342">
        <f t="shared" si="1"/>
        <v>0</v>
      </c>
      <c r="I7" s="342">
        <f t="shared" si="1"/>
        <v>0</v>
      </c>
      <c r="J7" s="342">
        <f t="shared" si="1"/>
        <v>0</v>
      </c>
      <c r="K7" s="342">
        <f t="shared" si="1"/>
        <v>0</v>
      </c>
      <c r="L7" s="342">
        <f t="shared" si="1"/>
        <v>83</v>
      </c>
      <c r="M7" s="342">
        <f t="shared" si="1"/>
        <v>116</v>
      </c>
      <c r="N7" s="342">
        <f t="shared" si="1"/>
        <v>199</v>
      </c>
    </row>
    <row r="8" spans="1:15" ht="12" x14ac:dyDescent="0.2">
      <c r="A8" s="428"/>
      <c r="B8" s="346" t="s">
        <v>317</v>
      </c>
      <c r="C8" s="600" t="s">
        <v>96</v>
      </c>
      <c r="D8" s="336">
        <v>6</v>
      </c>
      <c r="E8" s="336">
        <v>4</v>
      </c>
      <c r="F8" s="336"/>
      <c r="G8" s="336"/>
      <c r="H8" s="336"/>
      <c r="I8" s="336"/>
      <c r="J8" s="336"/>
      <c r="K8" s="336"/>
      <c r="L8" s="321">
        <f t="shared" ref="L8:L21" si="2">+D8+F8+H8+J8</f>
        <v>6</v>
      </c>
      <c r="M8" s="321">
        <f t="shared" ref="M8:M21" si="3">+K8+I8+G8+E8</f>
        <v>4</v>
      </c>
      <c r="N8" s="321">
        <f t="shared" ref="N8:N21" si="4">+M8+L8</f>
        <v>10</v>
      </c>
    </row>
    <row r="9" spans="1:15" ht="12" x14ac:dyDescent="0.2">
      <c r="A9" s="426"/>
      <c r="B9" s="427" t="s">
        <v>305</v>
      </c>
      <c r="C9" s="600" t="s">
        <v>57</v>
      </c>
      <c r="D9" s="321">
        <v>3</v>
      </c>
      <c r="E9" s="321">
        <v>5</v>
      </c>
      <c r="F9" s="321"/>
      <c r="G9" s="321"/>
      <c r="H9" s="321"/>
      <c r="I9" s="321"/>
      <c r="J9" s="321"/>
      <c r="K9" s="321"/>
      <c r="L9" s="321">
        <f t="shared" si="2"/>
        <v>3</v>
      </c>
      <c r="M9" s="321">
        <f t="shared" si="3"/>
        <v>5</v>
      </c>
      <c r="N9" s="321">
        <f t="shared" si="4"/>
        <v>8</v>
      </c>
    </row>
    <row r="10" spans="1:15" ht="12" x14ac:dyDescent="0.2">
      <c r="A10" s="426"/>
      <c r="B10" s="427" t="s">
        <v>304</v>
      </c>
      <c r="C10" s="600" t="s">
        <v>59</v>
      </c>
      <c r="D10" s="321">
        <v>5</v>
      </c>
      <c r="E10" s="321">
        <v>11</v>
      </c>
      <c r="F10" s="321"/>
      <c r="G10" s="321"/>
      <c r="H10" s="321"/>
      <c r="I10" s="321"/>
      <c r="J10" s="321"/>
      <c r="K10" s="321"/>
      <c r="L10" s="321">
        <f t="shared" si="2"/>
        <v>5</v>
      </c>
      <c r="M10" s="321">
        <f t="shared" si="3"/>
        <v>11</v>
      </c>
      <c r="N10" s="321">
        <f t="shared" si="4"/>
        <v>16</v>
      </c>
    </row>
    <row r="11" spans="1:15" ht="12" x14ac:dyDescent="0.2">
      <c r="A11" s="426"/>
      <c r="B11" s="899" t="s">
        <v>630</v>
      </c>
      <c r="C11" s="600" t="s">
        <v>739</v>
      </c>
      <c r="D11" s="321">
        <v>3</v>
      </c>
      <c r="E11" s="321">
        <v>6</v>
      </c>
      <c r="F11" s="321">
        <v>10</v>
      </c>
      <c r="G11" s="321">
        <v>9</v>
      </c>
      <c r="H11" s="321"/>
      <c r="I11" s="321"/>
      <c r="J11" s="321"/>
      <c r="K11" s="321"/>
      <c r="L11" s="321">
        <f t="shared" si="2"/>
        <v>13</v>
      </c>
      <c r="M11" s="321">
        <f t="shared" si="3"/>
        <v>15</v>
      </c>
      <c r="N11" s="321">
        <f t="shared" si="4"/>
        <v>28</v>
      </c>
      <c r="O11" s="201"/>
    </row>
    <row r="12" spans="1:15" ht="12" x14ac:dyDescent="0.2">
      <c r="A12" s="426"/>
      <c r="B12" s="907"/>
      <c r="C12" s="600" t="s">
        <v>61</v>
      </c>
      <c r="D12" s="321"/>
      <c r="E12" s="321"/>
      <c r="F12" s="321">
        <v>1</v>
      </c>
      <c r="G12" s="321"/>
      <c r="H12" s="321"/>
      <c r="I12" s="321"/>
      <c r="J12" s="321"/>
      <c r="K12" s="321"/>
      <c r="L12" s="321">
        <f t="shared" si="2"/>
        <v>1</v>
      </c>
      <c r="M12" s="321">
        <f t="shared" si="3"/>
        <v>0</v>
      </c>
      <c r="N12" s="321">
        <f t="shared" si="4"/>
        <v>1</v>
      </c>
    </row>
    <row r="13" spans="1:15" ht="12" x14ac:dyDescent="0.2">
      <c r="A13" s="426"/>
      <c r="B13" s="899" t="s">
        <v>309</v>
      </c>
      <c r="C13" s="600" t="s">
        <v>163</v>
      </c>
      <c r="D13" s="321">
        <v>1</v>
      </c>
      <c r="E13" s="321">
        <v>8</v>
      </c>
      <c r="F13" s="321"/>
      <c r="G13" s="321"/>
      <c r="H13" s="321"/>
      <c r="I13" s="321"/>
      <c r="J13" s="321"/>
      <c r="K13" s="321"/>
      <c r="L13" s="321">
        <f t="shared" si="2"/>
        <v>1</v>
      </c>
      <c r="M13" s="321">
        <f t="shared" si="3"/>
        <v>8</v>
      </c>
      <c r="N13" s="321">
        <f t="shared" si="4"/>
        <v>9</v>
      </c>
    </row>
    <row r="14" spans="1:15" ht="12" x14ac:dyDescent="0.2">
      <c r="A14" s="426"/>
      <c r="B14" s="900"/>
      <c r="C14" s="600" t="s">
        <v>752</v>
      </c>
      <c r="D14" s="321">
        <v>5</v>
      </c>
      <c r="E14" s="321">
        <v>1</v>
      </c>
      <c r="F14" s="321"/>
      <c r="G14" s="321"/>
      <c r="H14" s="321"/>
      <c r="I14" s="321"/>
      <c r="J14" s="321"/>
      <c r="K14" s="321"/>
      <c r="L14" s="321">
        <f t="shared" si="2"/>
        <v>5</v>
      </c>
      <c r="M14" s="321">
        <f t="shared" si="3"/>
        <v>1</v>
      </c>
      <c r="N14" s="321">
        <f t="shared" si="4"/>
        <v>6</v>
      </c>
    </row>
    <row r="15" spans="1:15" ht="24" x14ac:dyDescent="0.2">
      <c r="A15" s="426"/>
      <c r="B15" s="427" t="s">
        <v>312</v>
      </c>
      <c r="C15" s="600" t="s">
        <v>64</v>
      </c>
      <c r="D15" s="321">
        <v>6</v>
      </c>
      <c r="E15" s="321">
        <v>13</v>
      </c>
      <c r="F15" s="321"/>
      <c r="G15" s="321"/>
      <c r="H15" s="321"/>
      <c r="I15" s="321"/>
      <c r="J15" s="321"/>
      <c r="K15" s="321"/>
      <c r="L15" s="321">
        <f t="shared" si="2"/>
        <v>6</v>
      </c>
      <c r="M15" s="321">
        <f t="shared" si="3"/>
        <v>13</v>
      </c>
      <c r="N15" s="321">
        <f t="shared" si="4"/>
        <v>19</v>
      </c>
    </row>
    <row r="16" spans="1:15" ht="12" x14ac:dyDescent="0.2">
      <c r="A16" s="426"/>
      <c r="B16" s="899" t="s">
        <v>316</v>
      </c>
      <c r="C16" s="600" t="s">
        <v>145</v>
      </c>
      <c r="D16" s="321">
        <v>9</v>
      </c>
      <c r="E16" s="321">
        <v>10</v>
      </c>
      <c r="F16" s="321">
        <v>7</v>
      </c>
      <c r="G16" s="321">
        <v>11</v>
      </c>
      <c r="H16" s="321"/>
      <c r="I16" s="321"/>
      <c r="J16" s="321"/>
      <c r="K16" s="321"/>
      <c r="L16" s="321">
        <f t="shared" si="2"/>
        <v>16</v>
      </c>
      <c r="M16" s="321">
        <f t="shared" si="3"/>
        <v>21</v>
      </c>
      <c r="N16" s="321">
        <f t="shared" si="4"/>
        <v>37</v>
      </c>
    </row>
    <row r="17" spans="1:14" ht="12" x14ac:dyDescent="0.2">
      <c r="A17" s="426"/>
      <c r="B17" s="900"/>
      <c r="C17" s="600" t="s">
        <v>144</v>
      </c>
      <c r="D17" s="321">
        <v>9</v>
      </c>
      <c r="E17" s="321">
        <v>4</v>
      </c>
      <c r="F17" s="321"/>
      <c r="G17" s="321"/>
      <c r="H17" s="321"/>
      <c r="I17" s="321"/>
      <c r="J17" s="321"/>
      <c r="K17" s="321"/>
      <c r="L17" s="321">
        <f t="shared" si="2"/>
        <v>9</v>
      </c>
      <c r="M17" s="321">
        <f t="shared" si="3"/>
        <v>4</v>
      </c>
      <c r="N17" s="321">
        <f t="shared" si="4"/>
        <v>13</v>
      </c>
    </row>
    <row r="18" spans="1:14" ht="12" customHeight="1" x14ac:dyDescent="0.2">
      <c r="A18" s="426"/>
      <c r="B18" s="899" t="s">
        <v>308</v>
      </c>
      <c r="C18" s="427" t="s">
        <v>89</v>
      </c>
      <c r="D18" s="321">
        <v>4</v>
      </c>
      <c r="E18" s="321">
        <v>4</v>
      </c>
      <c r="F18" s="321">
        <v>4</v>
      </c>
      <c r="G18" s="321">
        <v>6</v>
      </c>
      <c r="H18" s="321"/>
      <c r="I18" s="321"/>
      <c r="J18" s="321"/>
      <c r="K18" s="321"/>
      <c r="L18" s="321">
        <f t="shared" si="2"/>
        <v>8</v>
      </c>
      <c r="M18" s="321">
        <f t="shared" si="3"/>
        <v>10</v>
      </c>
      <c r="N18" s="321">
        <f t="shared" si="4"/>
        <v>18</v>
      </c>
    </row>
    <row r="19" spans="1:14" ht="12" x14ac:dyDescent="0.2">
      <c r="A19" s="426"/>
      <c r="B19" s="907"/>
      <c r="C19" s="427" t="s">
        <v>75</v>
      </c>
      <c r="D19" s="321">
        <v>1</v>
      </c>
      <c r="E19" s="321">
        <v>8</v>
      </c>
      <c r="F19" s="321">
        <v>1</v>
      </c>
      <c r="G19" s="321">
        <v>7</v>
      </c>
      <c r="H19" s="321"/>
      <c r="I19" s="321"/>
      <c r="J19" s="321"/>
      <c r="K19" s="321"/>
      <c r="L19" s="321">
        <f t="shared" si="2"/>
        <v>2</v>
      </c>
      <c r="M19" s="321">
        <f t="shared" si="3"/>
        <v>15</v>
      </c>
      <c r="N19" s="321">
        <f t="shared" si="4"/>
        <v>17</v>
      </c>
    </row>
    <row r="20" spans="1:14" ht="12" x14ac:dyDescent="0.2">
      <c r="A20" s="426"/>
      <c r="B20" s="900"/>
      <c r="C20" s="427" t="s">
        <v>73</v>
      </c>
      <c r="D20" s="321">
        <v>2</v>
      </c>
      <c r="E20" s="321">
        <v>3</v>
      </c>
      <c r="F20" s="321">
        <v>2</v>
      </c>
      <c r="G20" s="321">
        <v>2</v>
      </c>
      <c r="H20" s="321"/>
      <c r="I20" s="321"/>
      <c r="J20" s="321"/>
      <c r="K20" s="321"/>
      <c r="L20" s="321">
        <f t="shared" si="2"/>
        <v>4</v>
      </c>
      <c r="M20" s="321">
        <f t="shared" si="3"/>
        <v>5</v>
      </c>
      <c r="N20" s="321">
        <f t="shared" si="4"/>
        <v>9</v>
      </c>
    </row>
    <row r="21" spans="1:14" ht="12" x14ac:dyDescent="0.2">
      <c r="A21" s="426"/>
      <c r="B21" s="595" t="s">
        <v>310</v>
      </c>
      <c r="C21" s="427" t="s">
        <v>63</v>
      </c>
      <c r="D21" s="321">
        <v>4</v>
      </c>
      <c r="E21" s="321">
        <v>4</v>
      </c>
      <c r="F21" s="321"/>
      <c r="G21" s="321"/>
      <c r="H21" s="321"/>
      <c r="I21" s="321"/>
      <c r="J21" s="321"/>
      <c r="K21" s="321"/>
      <c r="L21" s="321">
        <f t="shared" si="2"/>
        <v>4</v>
      </c>
      <c r="M21" s="321">
        <f t="shared" si="3"/>
        <v>4</v>
      </c>
      <c r="N21" s="321">
        <f t="shared" si="4"/>
        <v>8</v>
      </c>
    </row>
    <row r="22" spans="1:14" ht="12" x14ac:dyDescent="0.2">
      <c r="A22" s="357" t="s">
        <v>740</v>
      </c>
      <c r="B22" s="357"/>
      <c r="C22" s="342"/>
      <c r="D22" s="342">
        <f>SUM(D23:D51)</f>
        <v>230</v>
      </c>
      <c r="E22" s="342">
        <f t="shared" ref="E22:M22" si="5">SUM(E23:E51)</f>
        <v>237</v>
      </c>
      <c r="F22" s="342">
        <f t="shared" si="5"/>
        <v>222</v>
      </c>
      <c r="G22" s="342">
        <f t="shared" si="5"/>
        <v>254</v>
      </c>
      <c r="H22" s="342">
        <f t="shared" si="5"/>
        <v>173</v>
      </c>
      <c r="I22" s="342">
        <f t="shared" si="5"/>
        <v>210</v>
      </c>
      <c r="J22" s="342">
        <f t="shared" si="5"/>
        <v>73</v>
      </c>
      <c r="K22" s="342">
        <f t="shared" si="5"/>
        <v>72</v>
      </c>
      <c r="L22" s="342">
        <f t="shared" si="5"/>
        <v>698</v>
      </c>
      <c r="M22" s="342">
        <f t="shared" si="5"/>
        <v>773</v>
      </c>
      <c r="N22" s="342">
        <f>SUM(N23:N51)</f>
        <v>1471</v>
      </c>
    </row>
    <row r="23" spans="1:14" ht="12" x14ac:dyDescent="0.2">
      <c r="A23" s="428"/>
      <c r="B23" s="899" t="s">
        <v>285</v>
      </c>
      <c r="C23" s="600" t="s">
        <v>741</v>
      </c>
      <c r="D23" s="321">
        <v>25</v>
      </c>
      <c r="E23" s="321">
        <v>27</v>
      </c>
      <c r="F23" s="321">
        <v>23</v>
      </c>
      <c r="G23" s="321">
        <v>38</v>
      </c>
      <c r="H23" s="321">
        <v>18</v>
      </c>
      <c r="I23" s="321">
        <v>42</v>
      </c>
      <c r="J23" s="321"/>
      <c r="K23" s="321"/>
      <c r="L23" s="321">
        <f t="shared" ref="L23:L51" si="6">+D23+F23+H23+J23</f>
        <v>66</v>
      </c>
      <c r="M23" s="321">
        <f t="shared" ref="M23:M51" si="7">+K23+I23+G23+E23</f>
        <v>107</v>
      </c>
      <c r="N23" s="321">
        <f t="shared" ref="N23:N51" si="8">+M23+L23</f>
        <v>173</v>
      </c>
    </row>
    <row r="24" spans="1:14" ht="12" x14ac:dyDescent="0.2">
      <c r="A24" s="426"/>
      <c r="B24" s="907"/>
      <c r="C24" s="427" t="s">
        <v>95</v>
      </c>
      <c r="D24" s="321">
        <v>1</v>
      </c>
      <c r="E24" s="321">
        <v>2</v>
      </c>
      <c r="F24" s="321">
        <v>3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f t="shared" si="6"/>
        <v>4</v>
      </c>
      <c r="M24" s="321">
        <f t="shared" si="7"/>
        <v>2</v>
      </c>
      <c r="N24" s="321">
        <f t="shared" si="8"/>
        <v>6</v>
      </c>
    </row>
    <row r="25" spans="1:14" ht="12" x14ac:dyDescent="0.2">
      <c r="A25" s="426"/>
      <c r="B25" s="907"/>
      <c r="C25" s="427" t="s">
        <v>94</v>
      </c>
      <c r="D25" s="321">
        <v>30</v>
      </c>
      <c r="E25" s="321">
        <v>9</v>
      </c>
      <c r="F25" s="321">
        <v>19</v>
      </c>
      <c r="G25" s="321">
        <v>7</v>
      </c>
      <c r="H25" s="321">
        <v>14</v>
      </c>
      <c r="I25" s="321">
        <v>8</v>
      </c>
      <c r="J25" s="321">
        <v>19</v>
      </c>
      <c r="K25" s="321">
        <v>9</v>
      </c>
      <c r="L25" s="321">
        <f t="shared" si="6"/>
        <v>82</v>
      </c>
      <c r="M25" s="321">
        <f t="shared" si="7"/>
        <v>33</v>
      </c>
      <c r="N25" s="321">
        <f t="shared" si="8"/>
        <v>115</v>
      </c>
    </row>
    <row r="26" spans="1:14" ht="12" x14ac:dyDescent="0.2">
      <c r="A26" s="426"/>
      <c r="B26" s="907"/>
      <c r="C26" s="427" t="s">
        <v>93</v>
      </c>
      <c r="D26" s="321">
        <v>3</v>
      </c>
      <c r="E26" s="321">
        <v>0</v>
      </c>
      <c r="F26" s="321">
        <v>3</v>
      </c>
      <c r="G26" s="321">
        <v>0</v>
      </c>
      <c r="H26" s="321">
        <v>2</v>
      </c>
      <c r="I26" s="321">
        <v>0</v>
      </c>
      <c r="J26" s="321">
        <v>2</v>
      </c>
      <c r="K26" s="321">
        <v>1</v>
      </c>
      <c r="L26" s="321">
        <f t="shared" si="6"/>
        <v>10</v>
      </c>
      <c r="M26" s="321">
        <f t="shared" si="7"/>
        <v>1</v>
      </c>
      <c r="N26" s="321">
        <f t="shared" si="8"/>
        <v>11</v>
      </c>
    </row>
    <row r="27" spans="1:14" ht="12" x14ac:dyDescent="0.2">
      <c r="A27" s="426"/>
      <c r="B27" s="907"/>
      <c r="C27" s="427" t="s">
        <v>92</v>
      </c>
      <c r="D27" s="321">
        <v>1</v>
      </c>
      <c r="E27" s="321">
        <v>0</v>
      </c>
      <c r="F27" s="321">
        <v>2</v>
      </c>
      <c r="G27" s="321">
        <v>0</v>
      </c>
      <c r="H27" s="321">
        <v>1</v>
      </c>
      <c r="I27" s="321">
        <v>0</v>
      </c>
      <c r="J27" s="321">
        <v>0</v>
      </c>
      <c r="K27" s="321">
        <v>0</v>
      </c>
      <c r="L27" s="321">
        <f t="shared" si="6"/>
        <v>4</v>
      </c>
      <c r="M27" s="321">
        <f t="shared" si="7"/>
        <v>0</v>
      </c>
      <c r="N27" s="321">
        <f t="shared" si="8"/>
        <v>4</v>
      </c>
    </row>
    <row r="28" spans="1:14" ht="12" x14ac:dyDescent="0.2">
      <c r="A28" s="426"/>
      <c r="B28" s="907"/>
      <c r="C28" s="427" t="s">
        <v>91</v>
      </c>
      <c r="D28" s="321">
        <v>1</v>
      </c>
      <c r="E28" s="321">
        <v>1</v>
      </c>
      <c r="F28" s="321">
        <v>2</v>
      </c>
      <c r="G28" s="321">
        <v>1</v>
      </c>
      <c r="H28" s="321">
        <v>3</v>
      </c>
      <c r="I28" s="321">
        <v>0</v>
      </c>
      <c r="J28" s="321">
        <v>0</v>
      </c>
      <c r="K28" s="321">
        <v>0</v>
      </c>
      <c r="L28" s="321">
        <f t="shared" si="6"/>
        <v>6</v>
      </c>
      <c r="M28" s="321">
        <f t="shared" si="7"/>
        <v>2</v>
      </c>
      <c r="N28" s="321">
        <f t="shared" si="8"/>
        <v>8</v>
      </c>
    </row>
    <row r="29" spans="1:14" ht="12" x14ac:dyDescent="0.2">
      <c r="A29" s="426"/>
      <c r="B29" s="907"/>
      <c r="C29" s="427" t="s">
        <v>90</v>
      </c>
      <c r="D29" s="321">
        <v>4</v>
      </c>
      <c r="E29" s="321">
        <v>1</v>
      </c>
      <c r="F29" s="321">
        <v>2</v>
      </c>
      <c r="G29" s="321">
        <v>4</v>
      </c>
      <c r="H29" s="321">
        <v>4</v>
      </c>
      <c r="I29" s="321">
        <v>1</v>
      </c>
      <c r="J29" s="321">
        <v>0</v>
      </c>
      <c r="K29" s="321">
        <v>0</v>
      </c>
      <c r="L29" s="321">
        <f t="shared" si="6"/>
        <v>10</v>
      </c>
      <c r="M29" s="321">
        <f t="shared" si="7"/>
        <v>6</v>
      </c>
      <c r="N29" s="321">
        <f t="shared" si="8"/>
        <v>16</v>
      </c>
    </row>
    <row r="30" spans="1:14" ht="12" x14ac:dyDescent="0.2">
      <c r="A30" s="426"/>
      <c r="B30" s="907"/>
      <c r="C30" s="427" t="s">
        <v>88</v>
      </c>
      <c r="D30" s="321">
        <v>0</v>
      </c>
      <c r="E30" s="321">
        <v>2</v>
      </c>
      <c r="F30" s="321">
        <v>0</v>
      </c>
      <c r="G30" s="321">
        <v>0</v>
      </c>
      <c r="H30" s="321">
        <v>0</v>
      </c>
      <c r="I30" s="321">
        <v>2</v>
      </c>
      <c r="J30" s="321">
        <v>0</v>
      </c>
      <c r="K30" s="321">
        <v>0</v>
      </c>
      <c r="L30" s="321">
        <f t="shared" si="6"/>
        <v>0</v>
      </c>
      <c r="M30" s="321">
        <f t="shared" si="7"/>
        <v>4</v>
      </c>
      <c r="N30" s="321">
        <f t="shared" si="8"/>
        <v>4</v>
      </c>
    </row>
    <row r="31" spans="1:14" ht="12" x14ac:dyDescent="0.2">
      <c r="A31" s="426"/>
      <c r="B31" s="907"/>
      <c r="C31" s="427" t="s">
        <v>742</v>
      </c>
      <c r="D31" s="321">
        <v>1</v>
      </c>
      <c r="E31" s="321">
        <v>3</v>
      </c>
      <c r="F31" s="321">
        <v>1</v>
      </c>
      <c r="G31" s="321">
        <v>1</v>
      </c>
      <c r="H31" s="321"/>
      <c r="I31" s="321"/>
      <c r="J31" s="321"/>
      <c r="K31" s="321"/>
      <c r="L31" s="321">
        <f t="shared" si="6"/>
        <v>2</v>
      </c>
      <c r="M31" s="321">
        <f t="shared" si="7"/>
        <v>4</v>
      </c>
      <c r="N31" s="321">
        <f t="shared" si="8"/>
        <v>6</v>
      </c>
    </row>
    <row r="32" spans="1:14" ht="12" x14ac:dyDescent="0.2">
      <c r="A32" s="426"/>
      <c r="B32" s="907"/>
      <c r="C32" s="427" t="s">
        <v>86</v>
      </c>
      <c r="D32" s="321">
        <v>29</v>
      </c>
      <c r="E32" s="321">
        <v>32</v>
      </c>
      <c r="F32" s="321">
        <v>30</v>
      </c>
      <c r="G32" s="321">
        <v>36</v>
      </c>
      <c r="H32" s="321">
        <v>30</v>
      </c>
      <c r="I32" s="321">
        <v>32</v>
      </c>
      <c r="J32" s="321">
        <v>24</v>
      </c>
      <c r="K32" s="321">
        <v>37</v>
      </c>
      <c r="L32" s="321">
        <f t="shared" si="6"/>
        <v>113</v>
      </c>
      <c r="M32" s="321">
        <f t="shared" si="7"/>
        <v>137</v>
      </c>
      <c r="N32" s="321">
        <f t="shared" si="8"/>
        <v>250</v>
      </c>
    </row>
    <row r="33" spans="1:14" ht="12" x14ac:dyDescent="0.2">
      <c r="A33" s="426"/>
      <c r="B33" s="907"/>
      <c r="C33" s="427" t="s">
        <v>152</v>
      </c>
      <c r="D33" s="321">
        <v>8</v>
      </c>
      <c r="E33" s="321">
        <v>5</v>
      </c>
      <c r="F33" s="321">
        <v>6</v>
      </c>
      <c r="G33" s="321">
        <v>10</v>
      </c>
      <c r="H33" s="321">
        <v>0</v>
      </c>
      <c r="I33" s="321">
        <v>0</v>
      </c>
      <c r="J33" s="321">
        <v>0</v>
      </c>
      <c r="K33" s="321">
        <v>0</v>
      </c>
      <c r="L33" s="321">
        <f t="shared" si="6"/>
        <v>14</v>
      </c>
      <c r="M33" s="321">
        <f t="shared" si="7"/>
        <v>15</v>
      </c>
      <c r="N33" s="321">
        <f t="shared" si="8"/>
        <v>29</v>
      </c>
    </row>
    <row r="34" spans="1:14" ht="12" x14ac:dyDescent="0.2">
      <c r="A34" s="426"/>
      <c r="B34" s="907"/>
      <c r="C34" s="427" t="s">
        <v>85</v>
      </c>
      <c r="D34" s="321">
        <v>2</v>
      </c>
      <c r="E34" s="321">
        <v>3</v>
      </c>
      <c r="F34" s="321">
        <v>3</v>
      </c>
      <c r="G34" s="321">
        <v>3</v>
      </c>
      <c r="H34" s="321">
        <v>0</v>
      </c>
      <c r="I34" s="321">
        <v>0</v>
      </c>
      <c r="J34" s="321">
        <v>0</v>
      </c>
      <c r="K34" s="321">
        <v>0</v>
      </c>
      <c r="L34" s="321">
        <f t="shared" si="6"/>
        <v>5</v>
      </c>
      <c r="M34" s="321">
        <f t="shared" si="7"/>
        <v>6</v>
      </c>
      <c r="N34" s="321">
        <f t="shared" si="8"/>
        <v>11</v>
      </c>
    </row>
    <row r="35" spans="1:14" ht="12" x14ac:dyDescent="0.2">
      <c r="A35" s="426"/>
      <c r="B35" s="907"/>
      <c r="C35" s="427" t="s">
        <v>84</v>
      </c>
      <c r="D35" s="321">
        <v>10</v>
      </c>
      <c r="E35" s="321">
        <v>1</v>
      </c>
      <c r="F35" s="321">
        <v>7</v>
      </c>
      <c r="G35" s="321">
        <v>2</v>
      </c>
      <c r="H35" s="321">
        <v>11</v>
      </c>
      <c r="I35" s="321">
        <v>2</v>
      </c>
      <c r="J35" s="321">
        <v>0</v>
      </c>
      <c r="K35" s="321">
        <v>0</v>
      </c>
      <c r="L35" s="321">
        <f t="shared" si="6"/>
        <v>28</v>
      </c>
      <c r="M35" s="321">
        <f t="shared" si="7"/>
        <v>5</v>
      </c>
      <c r="N35" s="321">
        <f t="shared" si="8"/>
        <v>33</v>
      </c>
    </row>
    <row r="36" spans="1:14" ht="12" x14ac:dyDescent="0.2">
      <c r="A36" s="426"/>
      <c r="B36" s="907"/>
      <c r="C36" s="427" t="s">
        <v>83</v>
      </c>
      <c r="D36" s="321">
        <v>1</v>
      </c>
      <c r="E36" s="321">
        <v>4</v>
      </c>
      <c r="F36" s="321">
        <v>1</v>
      </c>
      <c r="G36" s="321">
        <v>3</v>
      </c>
      <c r="H36" s="321">
        <v>2</v>
      </c>
      <c r="I36" s="321">
        <v>3</v>
      </c>
      <c r="J36" s="321">
        <v>1</v>
      </c>
      <c r="K36" s="321">
        <v>3</v>
      </c>
      <c r="L36" s="321">
        <f t="shared" si="6"/>
        <v>5</v>
      </c>
      <c r="M36" s="321">
        <f t="shared" si="7"/>
        <v>13</v>
      </c>
      <c r="N36" s="321">
        <f t="shared" si="8"/>
        <v>18</v>
      </c>
    </row>
    <row r="37" spans="1:14" ht="12" x14ac:dyDescent="0.2">
      <c r="A37" s="426"/>
      <c r="B37" s="907"/>
      <c r="C37" s="427" t="s">
        <v>82</v>
      </c>
      <c r="D37" s="321">
        <v>5</v>
      </c>
      <c r="E37" s="321">
        <v>7</v>
      </c>
      <c r="F37" s="321">
        <v>6</v>
      </c>
      <c r="G37" s="321">
        <v>4</v>
      </c>
      <c r="H37" s="321">
        <v>7</v>
      </c>
      <c r="I37" s="321">
        <v>2</v>
      </c>
      <c r="J37" s="321">
        <v>0</v>
      </c>
      <c r="K37" s="321">
        <v>0</v>
      </c>
      <c r="L37" s="321">
        <f t="shared" si="6"/>
        <v>18</v>
      </c>
      <c r="M37" s="321">
        <f t="shared" si="7"/>
        <v>13</v>
      </c>
      <c r="N37" s="321">
        <f t="shared" si="8"/>
        <v>31</v>
      </c>
    </row>
    <row r="38" spans="1:14" ht="12" x14ac:dyDescent="0.2">
      <c r="A38" s="426"/>
      <c r="B38" s="907"/>
      <c r="C38" s="427" t="s">
        <v>81</v>
      </c>
      <c r="D38" s="321">
        <v>8</v>
      </c>
      <c r="E38" s="321">
        <v>2</v>
      </c>
      <c r="F38" s="321">
        <v>6</v>
      </c>
      <c r="G38" s="321">
        <v>1</v>
      </c>
      <c r="H38" s="321">
        <v>0</v>
      </c>
      <c r="I38" s="321">
        <v>0</v>
      </c>
      <c r="J38" s="321">
        <v>0</v>
      </c>
      <c r="K38" s="321">
        <v>0</v>
      </c>
      <c r="L38" s="321">
        <f t="shared" si="6"/>
        <v>14</v>
      </c>
      <c r="M38" s="321">
        <f t="shared" si="7"/>
        <v>3</v>
      </c>
      <c r="N38" s="321">
        <f t="shared" si="8"/>
        <v>17</v>
      </c>
    </row>
    <row r="39" spans="1:14" ht="12" x14ac:dyDescent="0.2">
      <c r="A39" s="426"/>
      <c r="B39" s="907"/>
      <c r="C39" s="427" t="s">
        <v>80</v>
      </c>
      <c r="D39" s="321">
        <v>22</v>
      </c>
      <c r="E39" s="321">
        <v>59</v>
      </c>
      <c r="F39" s="321">
        <v>23</v>
      </c>
      <c r="G39" s="321">
        <v>52</v>
      </c>
      <c r="H39" s="321">
        <v>28</v>
      </c>
      <c r="I39" s="321">
        <v>52</v>
      </c>
      <c r="J39" s="321">
        <v>0</v>
      </c>
      <c r="K39" s="321">
        <v>0</v>
      </c>
      <c r="L39" s="321">
        <f t="shared" si="6"/>
        <v>73</v>
      </c>
      <c r="M39" s="321">
        <f t="shared" si="7"/>
        <v>163</v>
      </c>
      <c r="N39" s="321">
        <f t="shared" si="8"/>
        <v>236</v>
      </c>
    </row>
    <row r="40" spans="1:14" ht="12" x14ac:dyDescent="0.2">
      <c r="A40" s="426"/>
      <c r="B40" s="907"/>
      <c r="C40" s="600" t="s">
        <v>79</v>
      </c>
      <c r="D40" s="321">
        <v>22</v>
      </c>
      <c r="E40" s="321">
        <v>15</v>
      </c>
      <c r="F40" s="321">
        <v>23</v>
      </c>
      <c r="G40" s="321">
        <v>18</v>
      </c>
      <c r="H40" s="321">
        <v>11</v>
      </c>
      <c r="I40" s="321">
        <v>13</v>
      </c>
      <c r="J40" s="321">
        <v>10</v>
      </c>
      <c r="K40" s="321">
        <v>15</v>
      </c>
      <c r="L40" s="321">
        <f t="shared" si="6"/>
        <v>66</v>
      </c>
      <c r="M40" s="321">
        <f t="shared" si="7"/>
        <v>61</v>
      </c>
      <c r="N40" s="321">
        <f t="shared" si="8"/>
        <v>127</v>
      </c>
    </row>
    <row r="41" spans="1:14" ht="12" x14ac:dyDescent="0.2">
      <c r="A41" s="426"/>
      <c r="B41" s="907"/>
      <c r="C41" s="427" t="s">
        <v>78</v>
      </c>
      <c r="D41" s="321">
        <v>8</v>
      </c>
      <c r="E41" s="321">
        <v>9</v>
      </c>
      <c r="F41" s="321">
        <v>14</v>
      </c>
      <c r="G41" s="321">
        <v>11</v>
      </c>
      <c r="H41" s="321">
        <v>0</v>
      </c>
      <c r="I41" s="321">
        <v>0</v>
      </c>
      <c r="J41" s="321">
        <v>0</v>
      </c>
      <c r="K41" s="321">
        <v>0</v>
      </c>
      <c r="L41" s="321">
        <f t="shared" si="6"/>
        <v>22</v>
      </c>
      <c r="M41" s="321">
        <f t="shared" si="7"/>
        <v>20</v>
      </c>
      <c r="N41" s="321">
        <f t="shared" si="8"/>
        <v>42</v>
      </c>
    </row>
    <row r="42" spans="1:14" ht="12" x14ac:dyDescent="0.2">
      <c r="A42" s="426"/>
      <c r="B42" s="907"/>
      <c r="C42" s="600" t="s">
        <v>77</v>
      </c>
      <c r="D42" s="321">
        <v>5</v>
      </c>
      <c r="E42" s="321">
        <v>3</v>
      </c>
      <c r="F42" s="321">
        <v>2</v>
      </c>
      <c r="G42" s="321">
        <v>3</v>
      </c>
      <c r="H42" s="321"/>
      <c r="I42" s="321"/>
      <c r="J42" s="321"/>
      <c r="K42" s="321"/>
      <c r="L42" s="321">
        <f t="shared" si="6"/>
        <v>7</v>
      </c>
      <c r="M42" s="321">
        <f t="shared" si="7"/>
        <v>6</v>
      </c>
      <c r="N42" s="321">
        <f t="shared" si="8"/>
        <v>13</v>
      </c>
    </row>
    <row r="43" spans="1:14" ht="12" x14ac:dyDescent="0.2">
      <c r="A43" s="426"/>
      <c r="B43" s="907"/>
      <c r="C43" s="427" t="s">
        <v>743</v>
      </c>
      <c r="D43" s="321">
        <v>4</v>
      </c>
      <c r="E43" s="321">
        <v>1</v>
      </c>
      <c r="F43" s="321">
        <v>3</v>
      </c>
      <c r="G43" s="321">
        <v>0</v>
      </c>
      <c r="H43" s="321">
        <v>0</v>
      </c>
      <c r="I43" s="321">
        <v>0</v>
      </c>
      <c r="J43" s="321">
        <v>0</v>
      </c>
      <c r="K43" s="321">
        <v>0</v>
      </c>
      <c r="L43" s="321">
        <f t="shared" si="6"/>
        <v>7</v>
      </c>
      <c r="M43" s="321">
        <f t="shared" si="7"/>
        <v>1</v>
      </c>
      <c r="N43" s="321">
        <f t="shared" si="8"/>
        <v>8</v>
      </c>
    </row>
    <row r="44" spans="1:14" ht="12" x14ac:dyDescent="0.2">
      <c r="A44" s="426"/>
      <c r="B44" s="907"/>
      <c r="C44" s="600" t="s">
        <v>74</v>
      </c>
      <c r="D44" s="321"/>
      <c r="E44" s="321"/>
      <c r="F44" s="321">
        <v>1</v>
      </c>
      <c r="G44" s="321">
        <v>1</v>
      </c>
      <c r="H44" s="321">
        <v>0</v>
      </c>
      <c r="I44" s="321">
        <v>0</v>
      </c>
      <c r="J44" s="321">
        <v>0</v>
      </c>
      <c r="K44" s="321">
        <v>0</v>
      </c>
      <c r="L44" s="321">
        <f t="shared" si="6"/>
        <v>1</v>
      </c>
      <c r="M44" s="321">
        <f t="shared" si="7"/>
        <v>1</v>
      </c>
      <c r="N44" s="321">
        <f t="shared" si="8"/>
        <v>2</v>
      </c>
    </row>
    <row r="45" spans="1:14" ht="12" x14ac:dyDescent="0.2">
      <c r="A45" s="426"/>
      <c r="B45" s="907"/>
      <c r="C45" s="427" t="s">
        <v>744</v>
      </c>
      <c r="D45" s="321">
        <v>15</v>
      </c>
      <c r="E45" s="321">
        <v>1</v>
      </c>
      <c r="F45" s="321">
        <v>14</v>
      </c>
      <c r="G45" s="321"/>
      <c r="H45" s="321">
        <v>14</v>
      </c>
      <c r="I45" s="321">
        <v>1</v>
      </c>
      <c r="J45" s="321">
        <v>12</v>
      </c>
      <c r="K45" s="321">
        <v>3</v>
      </c>
      <c r="L45" s="321">
        <f t="shared" si="6"/>
        <v>55</v>
      </c>
      <c r="M45" s="321">
        <f t="shared" si="7"/>
        <v>5</v>
      </c>
      <c r="N45" s="321">
        <f t="shared" si="8"/>
        <v>60</v>
      </c>
    </row>
    <row r="46" spans="1:14" ht="12" x14ac:dyDescent="0.2">
      <c r="A46" s="426"/>
      <c r="B46" s="907"/>
      <c r="C46" s="427" t="s">
        <v>72</v>
      </c>
      <c r="D46" s="321">
        <v>3</v>
      </c>
      <c r="E46" s="321">
        <v>5</v>
      </c>
      <c r="F46" s="321">
        <v>1</v>
      </c>
      <c r="G46" s="321">
        <v>6</v>
      </c>
      <c r="H46" s="321">
        <v>2</v>
      </c>
      <c r="I46" s="321">
        <v>5</v>
      </c>
      <c r="J46" s="321">
        <v>2</v>
      </c>
      <c r="K46" s="321">
        <v>3</v>
      </c>
      <c r="L46" s="321">
        <f t="shared" si="6"/>
        <v>8</v>
      </c>
      <c r="M46" s="321">
        <f t="shared" si="7"/>
        <v>19</v>
      </c>
      <c r="N46" s="321">
        <f t="shared" si="8"/>
        <v>27</v>
      </c>
    </row>
    <row r="47" spans="1:14" ht="12" x14ac:dyDescent="0.2">
      <c r="A47" s="426"/>
      <c r="B47" s="907"/>
      <c r="C47" s="600" t="s">
        <v>71</v>
      </c>
      <c r="D47" s="321">
        <v>11</v>
      </c>
      <c r="E47" s="321">
        <v>36</v>
      </c>
      <c r="F47" s="321">
        <v>13</v>
      </c>
      <c r="G47" s="321">
        <v>44</v>
      </c>
      <c r="H47" s="321">
        <v>13</v>
      </c>
      <c r="I47" s="321">
        <v>42</v>
      </c>
      <c r="J47" s="321"/>
      <c r="K47" s="321"/>
      <c r="L47" s="321">
        <f t="shared" si="6"/>
        <v>37</v>
      </c>
      <c r="M47" s="321">
        <f t="shared" si="7"/>
        <v>122</v>
      </c>
      <c r="N47" s="321">
        <f t="shared" si="8"/>
        <v>159</v>
      </c>
    </row>
    <row r="48" spans="1:14" ht="12" x14ac:dyDescent="0.2">
      <c r="A48" s="426"/>
      <c r="B48" s="907"/>
      <c r="C48" s="427" t="s">
        <v>753</v>
      </c>
      <c r="D48" s="321"/>
      <c r="E48" s="321"/>
      <c r="F48" s="321"/>
      <c r="G48" s="321"/>
      <c r="H48" s="321">
        <v>9</v>
      </c>
      <c r="I48" s="321">
        <v>5</v>
      </c>
      <c r="J48" s="321"/>
      <c r="K48" s="321"/>
      <c r="L48" s="321">
        <f t="shared" si="6"/>
        <v>9</v>
      </c>
      <c r="M48" s="321">
        <f t="shared" si="7"/>
        <v>5</v>
      </c>
      <c r="N48" s="321">
        <f t="shared" si="8"/>
        <v>14</v>
      </c>
    </row>
    <row r="49" spans="1:16" ht="12" x14ac:dyDescent="0.2">
      <c r="A49" s="426"/>
      <c r="B49" s="907"/>
      <c r="C49" s="600" t="s">
        <v>70</v>
      </c>
      <c r="D49" s="321"/>
      <c r="E49" s="321">
        <v>2</v>
      </c>
      <c r="F49" s="321">
        <v>1</v>
      </c>
      <c r="G49" s="321">
        <v>2</v>
      </c>
      <c r="H49" s="321">
        <v>1</v>
      </c>
      <c r="I49" s="321"/>
      <c r="J49" s="321"/>
      <c r="K49" s="321">
        <v>1</v>
      </c>
      <c r="L49" s="321">
        <f t="shared" si="6"/>
        <v>2</v>
      </c>
      <c r="M49" s="321">
        <f t="shared" si="7"/>
        <v>5</v>
      </c>
      <c r="N49" s="321">
        <f t="shared" si="8"/>
        <v>7</v>
      </c>
    </row>
    <row r="50" spans="1:16" ht="12" x14ac:dyDescent="0.2">
      <c r="A50" s="426"/>
      <c r="B50" s="907"/>
      <c r="C50" s="427" t="s">
        <v>69</v>
      </c>
      <c r="D50" s="321">
        <v>7</v>
      </c>
      <c r="E50" s="321">
        <v>7</v>
      </c>
      <c r="F50" s="321">
        <v>11</v>
      </c>
      <c r="G50" s="321">
        <v>7</v>
      </c>
      <c r="H50" s="321"/>
      <c r="I50" s="321"/>
      <c r="J50" s="321"/>
      <c r="K50" s="321"/>
      <c r="L50" s="321">
        <f t="shared" si="6"/>
        <v>18</v>
      </c>
      <c r="M50" s="321">
        <f t="shared" si="7"/>
        <v>14</v>
      </c>
      <c r="N50" s="321">
        <f t="shared" si="8"/>
        <v>32</v>
      </c>
    </row>
    <row r="51" spans="1:16" ht="12" x14ac:dyDescent="0.2">
      <c r="A51" s="426"/>
      <c r="B51" s="907"/>
      <c r="C51" s="600" t="s">
        <v>68</v>
      </c>
      <c r="D51" s="321">
        <v>4</v>
      </c>
      <c r="E51" s="321"/>
      <c r="F51" s="321">
        <v>2</v>
      </c>
      <c r="G51" s="321">
        <v>0</v>
      </c>
      <c r="H51" s="321">
        <v>3</v>
      </c>
      <c r="I51" s="321"/>
      <c r="J51" s="321">
        <v>3</v>
      </c>
      <c r="K51" s="321"/>
      <c r="L51" s="321">
        <f t="shared" si="6"/>
        <v>12</v>
      </c>
      <c r="M51" s="321">
        <f t="shared" si="7"/>
        <v>0</v>
      </c>
      <c r="N51" s="321">
        <f t="shared" si="8"/>
        <v>12</v>
      </c>
    </row>
    <row r="52" spans="1:16" ht="12" x14ac:dyDescent="0.2">
      <c r="A52" s="353" t="s">
        <v>2</v>
      </c>
      <c r="B52" s="353"/>
      <c r="C52" s="425"/>
      <c r="D52" s="385">
        <f t="shared" ref="D52:N52" si="9">SUM(D53:D112)</f>
        <v>552</v>
      </c>
      <c r="E52" s="385">
        <f t="shared" si="9"/>
        <v>612</v>
      </c>
      <c r="F52" s="385">
        <f t="shared" si="9"/>
        <v>205</v>
      </c>
      <c r="G52" s="385">
        <f t="shared" si="9"/>
        <v>321</v>
      </c>
      <c r="H52" s="385">
        <f t="shared" si="9"/>
        <v>0</v>
      </c>
      <c r="I52" s="385">
        <f t="shared" si="9"/>
        <v>0</v>
      </c>
      <c r="J52" s="385">
        <f t="shared" si="9"/>
        <v>0</v>
      </c>
      <c r="K52" s="385">
        <f t="shared" si="9"/>
        <v>0</v>
      </c>
      <c r="L52" s="385">
        <f t="shared" si="9"/>
        <v>757</v>
      </c>
      <c r="M52" s="385">
        <f t="shared" si="9"/>
        <v>933</v>
      </c>
      <c r="N52" s="385">
        <f t="shared" si="9"/>
        <v>1690</v>
      </c>
      <c r="O52" s="452"/>
    </row>
    <row r="53" spans="1:16" ht="12" x14ac:dyDescent="0.2">
      <c r="A53" s="426"/>
      <c r="B53" s="427" t="s">
        <v>611</v>
      </c>
      <c r="C53" s="346" t="s">
        <v>40</v>
      </c>
      <c r="D53" s="321">
        <v>1</v>
      </c>
      <c r="E53" s="321">
        <v>5</v>
      </c>
      <c r="F53" s="321"/>
      <c r="G53" s="321"/>
      <c r="H53" s="321"/>
      <c r="I53" s="321"/>
      <c r="J53" s="321"/>
      <c r="K53" s="321"/>
      <c r="L53" s="321">
        <f t="shared" ref="L53:L112" si="10">+D53+F53+H53+J53</f>
        <v>1</v>
      </c>
      <c r="M53" s="321">
        <f t="shared" ref="M53:M112" si="11">+K53+I53+G53+E53</f>
        <v>5</v>
      </c>
      <c r="N53" s="321">
        <f t="shared" ref="N53:N112" si="12">+M53+L53</f>
        <v>6</v>
      </c>
      <c r="O53" s="201"/>
    </row>
    <row r="54" spans="1:16" ht="12" x14ac:dyDescent="0.2">
      <c r="A54" s="426"/>
      <c r="B54" s="899" t="s">
        <v>302</v>
      </c>
      <c r="C54" s="427" t="s">
        <v>56</v>
      </c>
      <c r="D54" s="321">
        <v>16</v>
      </c>
      <c r="E54" s="321">
        <v>10</v>
      </c>
      <c r="F54" s="321">
        <v>15</v>
      </c>
      <c r="G54" s="321">
        <v>12</v>
      </c>
      <c r="H54" s="321"/>
      <c r="I54" s="321"/>
      <c r="J54" s="321"/>
      <c r="K54" s="321"/>
      <c r="L54" s="321">
        <f t="shared" si="10"/>
        <v>31</v>
      </c>
      <c r="M54" s="321">
        <f t="shared" si="11"/>
        <v>22</v>
      </c>
      <c r="N54" s="321">
        <f t="shared" si="12"/>
        <v>53</v>
      </c>
      <c r="O54" s="201"/>
      <c r="P54" s="201"/>
    </row>
    <row r="55" spans="1:16" ht="12" x14ac:dyDescent="0.2">
      <c r="A55" s="426"/>
      <c r="B55" s="900"/>
      <c r="C55" s="427" t="s">
        <v>745</v>
      </c>
      <c r="D55" s="321">
        <v>7</v>
      </c>
      <c r="E55" s="321">
        <v>8</v>
      </c>
      <c r="F55" s="321">
        <v>6</v>
      </c>
      <c r="G55" s="321">
        <v>8</v>
      </c>
      <c r="H55" s="321"/>
      <c r="I55" s="321"/>
      <c r="J55" s="321"/>
      <c r="K55" s="321"/>
      <c r="L55" s="321">
        <f t="shared" si="10"/>
        <v>13</v>
      </c>
      <c r="M55" s="321">
        <f t="shared" si="11"/>
        <v>16</v>
      </c>
      <c r="N55" s="321">
        <f t="shared" si="12"/>
        <v>29</v>
      </c>
    </row>
    <row r="56" spans="1:16" ht="12" x14ac:dyDescent="0.2">
      <c r="A56" s="426"/>
      <c r="B56" s="427" t="s">
        <v>620</v>
      </c>
      <c r="C56" s="427" t="s">
        <v>55</v>
      </c>
      <c r="D56" s="321">
        <v>4</v>
      </c>
      <c r="E56" s="321">
        <v>5</v>
      </c>
      <c r="F56" s="321">
        <v>6</v>
      </c>
      <c r="G56" s="321">
        <v>4</v>
      </c>
      <c r="H56" s="321"/>
      <c r="I56" s="321"/>
      <c r="J56" s="321"/>
      <c r="K56" s="321"/>
      <c r="L56" s="321">
        <f t="shared" si="10"/>
        <v>10</v>
      </c>
      <c r="M56" s="321">
        <f t="shared" si="11"/>
        <v>9</v>
      </c>
      <c r="N56" s="321">
        <f t="shared" si="12"/>
        <v>19</v>
      </c>
    </row>
    <row r="57" spans="1:16" ht="12" x14ac:dyDescent="0.2">
      <c r="A57" s="426"/>
      <c r="B57" s="899" t="s">
        <v>318</v>
      </c>
      <c r="C57" s="600" t="s">
        <v>45</v>
      </c>
      <c r="D57" s="321">
        <v>7</v>
      </c>
      <c r="E57" s="321">
        <v>2</v>
      </c>
      <c r="F57" s="321">
        <v>1</v>
      </c>
      <c r="G57" s="321">
        <v>3</v>
      </c>
      <c r="H57" s="321"/>
      <c r="I57" s="321"/>
      <c r="J57" s="321"/>
      <c r="K57" s="321"/>
      <c r="L57" s="321">
        <f t="shared" si="10"/>
        <v>8</v>
      </c>
      <c r="M57" s="321">
        <f t="shared" si="11"/>
        <v>5</v>
      </c>
      <c r="N57" s="321">
        <f t="shared" si="12"/>
        <v>13</v>
      </c>
    </row>
    <row r="58" spans="1:16" ht="12" x14ac:dyDescent="0.2">
      <c r="A58" s="426"/>
      <c r="B58" s="900"/>
      <c r="C58" s="600" t="s">
        <v>53</v>
      </c>
      <c r="D58" s="321">
        <v>5</v>
      </c>
      <c r="E58" s="321">
        <v>4</v>
      </c>
      <c r="F58" s="321">
        <v>4</v>
      </c>
      <c r="G58" s="321">
        <v>6</v>
      </c>
      <c r="H58" s="321"/>
      <c r="I58" s="321"/>
      <c r="J58" s="321"/>
      <c r="K58" s="321"/>
      <c r="L58" s="321">
        <f t="shared" si="10"/>
        <v>9</v>
      </c>
      <c r="M58" s="321">
        <f t="shared" si="11"/>
        <v>10</v>
      </c>
      <c r="N58" s="321">
        <f t="shared" si="12"/>
        <v>19</v>
      </c>
    </row>
    <row r="59" spans="1:16" ht="12" x14ac:dyDescent="0.2">
      <c r="A59" s="426"/>
      <c r="B59" s="596" t="s">
        <v>317</v>
      </c>
      <c r="C59" s="600" t="s">
        <v>53</v>
      </c>
      <c r="D59" s="321">
        <v>4</v>
      </c>
      <c r="E59" s="321">
        <v>10</v>
      </c>
      <c r="F59" s="321">
        <v>4</v>
      </c>
      <c r="G59" s="321">
        <v>9</v>
      </c>
      <c r="H59" s="321"/>
      <c r="I59" s="321"/>
      <c r="J59" s="321"/>
      <c r="K59" s="321"/>
      <c r="L59" s="321">
        <f t="shared" si="10"/>
        <v>8</v>
      </c>
      <c r="M59" s="321">
        <f t="shared" si="11"/>
        <v>19</v>
      </c>
      <c r="N59" s="321">
        <f t="shared" si="12"/>
        <v>27</v>
      </c>
    </row>
    <row r="60" spans="1:16" ht="12" x14ac:dyDescent="0.2">
      <c r="A60" s="426"/>
      <c r="B60" s="899" t="s">
        <v>305</v>
      </c>
      <c r="C60" s="346" t="s">
        <v>31</v>
      </c>
      <c r="D60" s="321"/>
      <c r="E60" s="321"/>
      <c r="F60" s="321">
        <v>0</v>
      </c>
      <c r="G60" s="321">
        <v>11</v>
      </c>
      <c r="H60" s="321"/>
      <c r="I60" s="321"/>
      <c r="J60" s="321"/>
      <c r="K60" s="321"/>
      <c r="L60" s="321">
        <f t="shared" si="10"/>
        <v>0</v>
      </c>
      <c r="M60" s="321">
        <f t="shared" si="11"/>
        <v>11</v>
      </c>
      <c r="N60" s="321">
        <f t="shared" si="12"/>
        <v>11</v>
      </c>
    </row>
    <row r="61" spans="1:16" ht="12" x14ac:dyDescent="0.2">
      <c r="A61" s="426"/>
      <c r="B61" s="907"/>
      <c r="C61" s="346" t="s">
        <v>746</v>
      </c>
      <c r="D61" s="321">
        <v>4</v>
      </c>
      <c r="E61" s="321">
        <v>13</v>
      </c>
      <c r="F61" s="321"/>
      <c r="G61" s="321"/>
      <c r="H61" s="321"/>
      <c r="I61" s="321"/>
      <c r="J61" s="321"/>
      <c r="K61" s="321"/>
      <c r="L61" s="321">
        <f t="shared" si="10"/>
        <v>4</v>
      </c>
      <c r="M61" s="321">
        <f t="shared" si="11"/>
        <v>13</v>
      </c>
      <c r="N61" s="321">
        <f t="shared" si="12"/>
        <v>17</v>
      </c>
    </row>
    <row r="62" spans="1:16" ht="12" x14ac:dyDescent="0.2">
      <c r="A62" s="426"/>
      <c r="B62" s="907"/>
      <c r="C62" s="600" t="s">
        <v>28</v>
      </c>
      <c r="D62" s="321">
        <v>3</v>
      </c>
      <c r="E62" s="321">
        <v>5</v>
      </c>
      <c r="F62" s="321">
        <v>4</v>
      </c>
      <c r="G62" s="321">
        <v>12</v>
      </c>
      <c r="H62" s="321"/>
      <c r="I62" s="321"/>
      <c r="J62" s="321"/>
      <c r="K62" s="321"/>
      <c r="L62" s="321">
        <f t="shared" si="10"/>
        <v>7</v>
      </c>
      <c r="M62" s="321">
        <f t="shared" si="11"/>
        <v>17</v>
      </c>
      <c r="N62" s="321">
        <f t="shared" si="12"/>
        <v>24</v>
      </c>
    </row>
    <row r="63" spans="1:16" ht="12" x14ac:dyDescent="0.2">
      <c r="A63" s="426"/>
      <c r="B63" s="900"/>
      <c r="C63" s="600" t="s">
        <v>27</v>
      </c>
      <c r="D63" s="321">
        <v>5</v>
      </c>
      <c r="E63" s="321">
        <v>20</v>
      </c>
      <c r="F63" s="321">
        <v>4</v>
      </c>
      <c r="G63" s="321">
        <v>20</v>
      </c>
      <c r="H63" s="321"/>
      <c r="I63" s="321"/>
      <c r="J63" s="321"/>
      <c r="K63" s="321"/>
      <c r="L63" s="321">
        <f t="shared" si="10"/>
        <v>9</v>
      </c>
      <c r="M63" s="321">
        <f t="shared" si="11"/>
        <v>40</v>
      </c>
      <c r="N63" s="321">
        <f t="shared" si="12"/>
        <v>49</v>
      </c>
    </row>
    <row r="64" spans="1:16" ht="12" x14ac:dyDescent="0.2">
      <c r="A64" s="426"/>
      <c r="B64" s="899" t="s">
        <v>304</v>
      </c>
      <c r="C64" s="600" t="s">
        <v>42</v>
      </c>
      <c r="D64" s="321">
        <v>8</v>
      </c>
      <c r="E64" s="321">
        <v>5</v>
      </c>
      <c r="F64" s="321"/>
      <c r="G64" s="321"/>
      <c r="H64" s="321"/>
      <c r="I64" s="321"/>
      <c r="J64" s="321"/>
      <c r="K64" s="321"/>
      <c r="L64" s="321">
        <f t="shared" si="10"/>
        <v>8</v>
      </c>
      <c r="M64" s="321">
        <f t="shared" si="11"/>
        <v>5</v>
      </c>
      <c r="N64" s="321">
        <f t="shared" si="12"/>
        <v>13</v>
      </c>
    </row>
    <row r="65" spans="1:14" ht="12" x14ac:dyDescent="0.2">
      <c r="A65" s="426"/>
      <c r="B65" s="900"/>
      <c r="C65" s="600" t="s">
        <v>36</v>
      </c>
      <c r="D65" s="321">
        <v>4</v>
      </c>
      <c r="E65" s="321">
        <v>10</v>
      </c>
      <c r="F65" s="321"/>
      <c r="G65" s="321"/>
      <c r="H65" s="321"/>
      <c r="I65" s="321"/>
      <c r="J65" s="321"/>
      <c r="K65" s="321"/>
      <c r="L65" s="321">
        <f t="shared" si="10"/>
        <v>4</v>
      </c>
      <c r="M65" s="321">
        <f t="shared" si="11"/>
        <v>10</v>
      </c>
      <c r="N65" s="321">
        <f t="shared" si="12"/>
        <v>14</v>
      </c>
    </row>
    <row r="66" spans="1:14" ht="36" x14ac:dyDescent="0.2">
      <c r="A66" s="426"/>
      <c r="B66" s="899" t="s">
        <v>307</v>
      </c>
      <c r="C66" s="600" t="s">
        <v>754</v>
      </c>
      <c r="D66" s="321">
        <v>18</v>
      </c>
      <c r="E66" s="321">
        <v>11</v>
      </c>
      <c r="F66" s="321"/>
      <c r="G66" s="321"/>
      <c r="H66" s="321"/>
      <c r="I66" s="321"/>
      <c r="J66" s="321"/>
      <c r="K66" s="321"/>
      <c r="L66" s="321">
        <f t="shared" si="10"/>
        <v>18</v>
      </c>
      <c r="M66" s="321">
        <f t="shared" si="11"/>
        <v>11</v>
      </c>
      <c r="N66" s="321">
        <f t="shared" si="12"/>
        <v>29</v>
      </c>
    </row>
    <row r="67" spans="1:14" ht="48" x14ac:dyDescent="0.2">
      <c r="A67" s="426"/>
      <c r="B67" s="907"/>
      <c r="C67" s="600" t="s">
        <v>826</v>
      </c>
      <c r="D67" s="321">
        <v>142</v>
      </c>
      <c r="E67" s="321">
        <v>144</v>
      </c>
      <c r="F67" s="321"/>
      <c r="G67" s="321"/>
      <c r="H67" s="321"/>
      <c r="I67" s="321"/>
      <c r="J67" s="321"/>
      <c r="K67" s="321"/>
      <c r="L67" s="321">
        <f t="shared" si="10"/>
        <v>142</v>
      </c>
      <c r="M67" s="321">
        <f t="shared" si="11"/>
        <v>144</v>
      </c>
      <c r="N67" s="321">
        <f t="shared" si="12"/>
        <v>286</v>
      </c>
    </row>
    <row r="68" spans="1:14" ht="24" x14ac:dyDescent="0.2">
      <c r="A68" s="426"/>
      <c r="B68" s="907"/>
      <c r="C68" s="600" t="s">
        <v>755</v>
      </c>
      <c r="D68" s="321">
        <v>4</v>
      </c>
      <c r="E68" s="321">
        <v>1</v>
      </c>
      <c r="F68" s="321"/>
      <c r="G68" s="321"/>
      <c r="H68" s="321"/>
      <c r="I68" s="321"/>
      <c r="J68" s="321"/>
      <c r="K68" s="321"/>
      <c r="L68" s="321">
        <f t="shared" si="10"/>
        <v>4</v>
      </c>
      <c r="M68" s="321">
        <f t="shared" si="11"/>
        <v>1</v>
      </c>
      <c r="N68" s="321">
        <f t="shared" si="12"/>
        <v>5</v>
      </c>
    </row>
    <row r="69" spans="1:14" ht="36" x14ac:dyDescent="0.2">
      <c r="A69" s="426"/>
      <c r="B69" s="907"/>
      <c r="C69" s="600" t="s">
        <v>756</v>
      </c>
      <c r="D69" s="321">
        <v>33</v>
      </c>
      <c r="E69" s="321">
        <v>24</v>
      </c>
      <c r="F69" s="321"/>
      <c r="G69" s="321"/>
      <c r="H69" s="321"/>
      <c r="I69" s="321"/>
      <c r="J69" s="321"/>
      <c r="K69" s="321"/>
      <c r="L69" s="321">
        <f t="shared" si="10"/>
        <v>33</v>
      </c>
      <c r="M69" s="321">
        <f t="shared" si="11"/>
        <v>24</v>
      </c>
      <c r="N69" s="321">
        <f t="shared" si="12"/>
        <v>57</v>
      </c>
    </row>
    <row r="70" spans="1:14" ht="12" x14ac:dyDescent="0.2">
      <c r="A70" s="426"/>
      <c r="B70" s="907"/>
      <c r="C70" s="600" t="s">
        <v>757</v>
      </c>
      <c r="D70" s="321">
        <v>1</v>
      </c>
      <c r="E70" s="321">
        <v>0</v>
      </c>
      <c r="F70" s="321"/>
      <c r="G70" s="321"/>
      <c r="H70" s="321"/>
      <c r="I70" s="321"/>
      <c r="J70" s="321"/>
      <c r="K70" s="321"/>
      <c r="L70" s="321">
        <f t="shared" si="10"/>
        <v>1</v>
      </c>
      <c r="M70" s="321">
        <f t="shared" si="11"/>
        <v>0</v>
      </c>
      <c r="N70" s="321">
        <f t="shared" si="12"/>
        <v>1</v>
      </c>
    </row>
    <row r="71" spans="1:14" ht="24" x14ac:dyDescent="0.2">
      <c r="A71" s="426"/>
      <c r="B71" s="907"/>
      <c r="C71" s="600" t="s">
        <v>825</v>
      </c>
      <c r="D71" s="321">
        <v>55</v>
      </c>
      <c r="E71" s="321">
        <v>57</v>
      </c>
      <c r="F71" s="321"/>
      <c r="G71" s="321"/>
      <c r="H71" s="321"/>
      <c r="I71" s="321"/>
      <c r="J71" s="321"/>
      <c r="K71" s="321"/>
      <c r="L71" s="321">
        <f t="shared" si="10"/>
        <v>55</v>
      </c>
      <c r="M71" s="321">
        <f t="shared" si="11"/>
        <v>57</v>
      </c>
      <c r="N71" s="321">
        <f t="shared" si="12"/>
        <v>112</v>
      </c>
    </row>
    <row r="72" spans="1:14" ht="36" x14ac:dyDescent="0.2">
      <c r="A72" s="426"/>
      <c r="B72" s="907"/>
      <c r="C72" s="600" t="s">
        <v>827</v>
      </c>
      <c r="D72" s="321">
        <v>36</v>
      </c>
      <c r="E72" s="321">
        <v>29</v>
      </c>
      <c r="F72" s="321"/>
      <c r="G72" s="321"/>
      <c r="H72" s="321"/>
      <c r="I72" s="321"/>
      <c r="J72" s="321"/>
      <c r="K72" s="321"/>
      <c r="L72" s="321">
        <f t="shared" si="10"/>
        <v>36</v>
      </c>
      <c r="M72" s="321">
        <f t="shared" si="11"/>
        <v>29</v>
      </c>
      <c r="N72" s="321">
        <f t="shared" si="12"/>
        <v>65</v>
      </c>
    </row>
    <row r="73" spans="1:14" ht="12" x14ac:dyDescent="0.2">
      <c r="A73" s="426"/>
      <c r="B73" s="907"/>
      <c r="C73" s="600" t="s">
        <v>820</v>
      </c>
      <c r="D73" s="321">
        <v>3</v>
      </c>
      <c r="E73" s="321">
        <v>5</v>
      </c>
      <c r="F73" s="321"/>
      <c r="G73" s="321"/>
      <c r="H73" s="321"/>
      <c r="I73" s="321"/>
      <c r="J73" s="321"/>
      <c r="K73" s="321"/>
      <c r="L73" s="321">
        <f t="shared" si="10"/>
        <v>3</v>
      </c>
      <c r="M73" s="321">
        <f t="shared" si="11"/>
        <v>5</v>
      </c>
      <c r="N73" s="321">
        <f t="shared" si="12"/>
        <v>8</v>
      </c>
    </row>
    <row r="74" spans="1:14" ht="24" x14ac:dyDescent="0.2">
      <c r="A74" s="426"/>
      <c r="B74" s="899" t="s">
        <v>630</v>
      </c>
      <c r="C74" s="600" t="s">
        <v>758</v>
      </c>
      <c r="D74" s="321">
        <v>22</v>
      </c>
      <c r="E74" s="321">
        <v>19</v>
      </c>
      <c r="F74" s="321">
        <v>31</v>
      </c>
      <c r="G74" s="321">
        <v>26</v>
      </c>
      <c r="H74" s="321"/>
      <c r="I74" s="321"/>
      <c r="J74" s="321"/>
      <c r="K74" s="321"/>
      <c r="L74" s="321">
        <f t="shared" si="10"/>
        <v>53</v>
      </c>
      <c r="M74" s="321">
        <f t="shared" si="11"/>
        <v>45</v>
      </c>
      <c r="N74" s="321">
        <f t="shared" si="12"/>
        <v>98</v>
      </c>
    </row>
    <row r="75" spans="1:14" ht="12" x14ac:dyDescent="0.2">
      <c r="A75" s="426"/>
      <c r="B75" s="907"/>
      <c r="C75" s="600" t="s">
        <v>37</v>
      </c>
      <c r="D75" s="321"/>
      <c r="E75" s="321"/>
      <c r="F75" s="321">
        <v>8</v>
      </c>
      <c r="G75" s="321">
        <v>10</v>
      </c>
      <c r="H75" s="321"/>
      <c r="I75" s="321"/>
      <c r="J75" s="321"/>
      <c r="K75" s="321"/>
      <c r="L75" s="321">
        <f t="shared" si="10"/>
        <v>8</v>
      </c>
      <c r="M75" s="321">
        <f t="shared" si="11"/>
        <v>10</v>
      </c>
      <c r="N75" s="321">
        <f t="shared" si="12"/>
        <v>18</v>
      </c>
    </row>
    <row r="76" spans="1:14" ht="12" x14ac:dyDescent="0.2">
      <c r="A76" s="426"/>
      <c r="B76" s="900"/>
      <c r="C76" s="600" t="s">
        <v>821</v>
      </c>
      <c r="D76" s="321"/>
      <c r="E76" s="321"/>
      <c r="F76" s="321">
        <v>5</v>
      </c>
      <c r="G76" s="321">
        <v>3</v>
      </c>
      <c r="H76" s="321"/>
      <c r="I76" s="321"/>
      <c r="J76" s="321"/>
      <c r="K76" s="321"/>
      <c r="L76" s="321">
        <f t="shared" si="10"/>
        <v>5</v>
      </c>
      <c r="M76" s="321">
        <f t="shared" si="11"/>
        <v>3</v>
      </c>
      <c r="N76" s="321">
        <f t="shared" si="12"/>
        <v>8</v>
      </c>
    </row>
    <row r="77" spans="1:14" ht="12" x14ac:dyDescent="0.2">
      <c r="A77" s="426"/>
      <c r="B77" s="427" t="s">
        <v>306</v>
      </c>
      <c r="C77" s="600" t="s">
        <v>38</v>
      </c>
      <c r="D77" s="321">
        <v>2</v>
      </c>
      <c r="E77" s="321">
        <v>5</v>
      </c>
      <c r="F77" s="321">
        <v>2</v>
      </c>
      <c r="G77" s="321">
        <v>2</v>
      </c>
      <c r="H77" s="321"/>
      <c r="I77" s="321"/>
      <c r="J77" s="321"/>
      <c r="K77" s="321"/>
      <c r="L77" s="321">
        <f t="shared" si="10"/>
        <v>4</v>
      </c>
      <c r="M77" s="321">
        <f t="shared" si="11"/>
        <v>7</v>
      </c>
      <c r="N77" s="321">
        <f t="shared" si="12"/>
        <v>11</v>
      </c>
    </row>
    <row r="78" spans="1:14" ht="24" x14ac:dyDescent="0.2">
      <c r="A78" s="426"/>
      <c r="B78" s="595" t="s">
        <v>309</v>
      </c>
      <c r="C78" s="600" t="s">
        <v>759</v>
      </c>
      <c r="D78" s="321">
        <v>1</v>
      </c>
      <c r="E78" s="321">
        <v>22</v>
      </c>
      <c r="F78" s="321">
        <v>6</v>
      </c>
      <c r="G78" s="321">
        <v>28</v>
      </c>
      <c r="H78" s="321"/>
      <c r="I78" s="321"/>
      <c r="J78" s="321"/>
      <c r="K78" s="321"/>
      <c r="L78" s="321">
        <f t="shared" si="10"/>
        <v>7</v>
      </c>
      <c r="M78" s="321">
        <f t="shared" si="11"/>
        <v>50</v>
      </c>
      <c r="N78" s="321">
        <f t="shared" si="12"/>
        <v>57</v>
      </c>
    </row>
    <row r="79" spans="1:14" ht="12" x14ac:dyDescent="0.2">
      <c r="A79" s="426"/>
      <c r="B79" s="427" t="s">
        <v>312</v>
      </c>
      <c r="C79" s="600" t="s">
        <v>747</v>
      </c>
      <c r="D79" s="321">
        <v>11</v>
      </c>
      <c r="E79" s="321">
        <v>9</v>
      </c>
      <c r="F79" s="321">
        <v>6</v>
      </c>
      <c r="G79" s="321">
        <v>8</v>
      </c>
      <c r="H79" s="321"/>
      <c r="I79" s="321"/>
      <c r="J79" s="321"/>
      <c r="K79" s="321"/>
      <c r="L79" s="321">
        <f t="shared" si="10"/>
        <v>17</v>
      </c>
      <c r="M79" s="321">
        <f t="shared" si="11"/>
        <v>17</v>
      </c>
      <c r="N79" s="321">
        <f t="shared" si="12"/>
        <v>34</v>
      </c>
    </row>
    <row r="80" spans="1:14" ht="12" x14ac:dyDescent="0.2">
      <c r="A80" s="426"/>
      <c r="B80" s="427" t="s">
        <v>300</v>
      </c>
      <c r="C80" s="600" t="s">
        <v>30</v>
      </c>
      <c r="D80" s="321">
        <v>6</v>
      </c>
      <c r="E80" s="321">
        <v>9</v>
      </c>
      <c r="F80" s="321">
        <v>8</v>
      </c>
      <c r="G80" s="321">
        <v>11</v>
      </c>
      <c r="H80" s="321"/>
      <c r="I80" s="321"/>
      <c r="J80" s="321"/>
      <c r="K80" s="321"/>
      <c r="L80" s="321">
        <f t="shared" si="10"/>
        <v>14</v>
      </c>
      <c r="M80" s="321">
        <f t="shared" si="11"/>
        <v>20</v>
      </c>
      <c r="N80" s="321">
        <f t="shared" si="12"/>
        <v>34</v>
      </c>
    </row>
    <row r="81" spans="1:14" ht="12" x14ac:dyDescent="0.2">
      <c r="A81" s="426"/>
      <c r="B81" s="899" t="s">
        <v>301</v>
      </c>
      <c r="C81" s="600" t="s">
        <v>159</v>
      </c>
      <c r="D81" s="321">
        <v>11</v>
      </c>
      <c r="E81" s="321">
        <v>4</v>
      </c>
      <c r="F81" s="321">
        <v>2</v>
      </c>
      <c r="G81" s="321">
        <v>1</v>
      </c>
      <c r="H81" s="321"/>
      <c r="I81" s="321"/>
      <c r="J81" s="321"/>
      <c r="K81" s="321"/>
      <c r="L81" s="321">
        <f t="shared" si="10"/>
        <v>13</v>
      </c>
      <c r="M81" s="321">
        <f t="shared" si="11"/>
        <v>5</v>
      </c>
      <c r="N81" s="321">
        <f t="shared" si="12"/>
        <v>18</v>
      </c>
    </row>
    <row r="82" spans="1:14" ht="12" x14ac:dyDescent="0.2">
      <c r="A82" s="426"/>
      <c r="B82" s="907"/>
      <c r="C82" s="600" t="s">
        <v>24</v>
      </c>
      <c r="D82" s="321">
        <v>4</v>
      </c>
      <c r="E82" s="321">
        <v>6</v>
      </c>
      <c r="F82" s="321">
        <v>7</v>
      </c>
      <c r="G82" s="321">
        <v>3</v>
      </c>
      <c r="H82" s="321"/>
      <c r="I82" s="321"/>
      <c r="J82" s="321"/>
      <c r="K82" s="321"/>
      <c r="L82" s="321">
        <f t="shared" si="10"/>
        <v>11</v>
      </c>
      <c r="M82" s="321">
        <f t="shared" si="11"/>
        <v>9</v>
      </c>
      <c r="N82" s="321">
        <f t="shared" si="12"/>
        <v>20</v>
      </c>
    </row>
    <row r="83" spans="1:14" ht="12" x14ac:dyDescent="0.2">
      <c r="A83" s="426"/>
      <c r="B83" s="899" t="s">
        <v>641</v>
      </c>
      <c r="C83" s="600" t="s">
        <v>29</v>
      </c>
      <c r="D83" s="321"/>
      <c r="E83" s="321">
        <v>9</v>
      </c>
      <c r="F83" s="321">
        <v>3</v>
      </c>
      <c r="G83" s="321">
        <v>8</v>
      </c>
      <c r="H83" s="321"/>
      <c r="I83" s="321"/>
      <c r="J83" s="321"/>
      <c r="K83" s="321"/>
      <c r="L83" s="321">
        <f t="shared" si="10"/>
        <v>3</v>
      </c>
      <c r="M83" s="321">
        <f t="shared" si="11"/>
        <v>17</v>
      </c>
      <c r="N83" s="321">
        <f t="shared" si="12"/>
        <v>20</v>
      </c>
    </row>
    <row r="84" spans="1:14" ht="12" x14ac:dyDescent="0.2">
      <c r="A84" s="426"/>
      <c r="B84" s="900"/>
      <c r="C84" s="600" t="s">
        <v>819</v>
      </c>
      <c r="D84" s="321">
        <v>3</v>
      </c>
      <c r="E84" s="321">
        <v>7</v>
      </c>
      <c r="F84" s="321"/>
      <c r="G84" s="321"/>
      <c r="H84" s="321"/>
      <c r="I84" s="321"/>
      <c r="J84" s="321"/>
      <c r="K84" s="321"/>
      <c r="L84" s="321">
        <f t="shared" si="10"/>
        <v>3</v>
      </c>
      <c r="M84" s="321">
        <f t="shared" si="11"/>
        <v>7</v>
      </c>
      <c r="N84" s="321">
        <f t="shared" si="12"/>
        <v>10</v>
      </c>
    </row>
    <row r="85" spans="1:14" ht="12" x14ac:dyDescent="0.2">
      <c r="A85" s="426"/>
      <c r="B85" s="899" t="s">
        <v>285</v>
      </c>
      <c r="C85" s="600" t="s">
        <v>52</v>
      </c>
      <c r="D85" s="321">
        <v>5</v>
      </c>
      <c r="E85" s="321">
        <v>3</v>
      </c>
      <c r="F85" s="321">
        <v>3</v>
      </c>
      <c r="G85" s="321">
        <v>3</v>
      </c>
      <c r="H85" s="321"/>
      <c r="I85" s="321"/>
      <c r="J85" s="321"/>
      <c r="K85" s="321"/>
      <c r="L85" s="321">
        <f t="shared" si="10"/>
        <v>8</v>
      </c>
      <c r="M85" s="321">
        <f t="shared" si="11"/>
        <v>6</v>
      </c>
      <c r="N85" s="321">
        <f t="shared" si="12"/>
        <v>14</v>
      </c>
    </row>
    <row r="86" spans="1:14" ht="12" x14ac:dyDescent="0.2">
      <c r="A86" s="426"/>
      <c r="B86" s="900"/>
      <c r="C86" s="600" t="s">
        <v>51</v>
      </c>
      <c r="D86" s="321">
        <v>8</v>
      </c>
      <c r="E86" s="321">
        <v>8</v>
      </c>
      <c r="F86" s="321">
        <v>1</v>
      </c>
      <c r="G86" s="321">
        <v>10</v>
      </c>
      <c r="H86" s="321"/>
      <c r="I86" s="321"/>
      <c r="J86" s="321"/>
      <c r="K86" s="321"/>
      <c r="L86" s="321">
        <f t="shared" si="10"/>
        <v>9</v>
      </c>
      <c r="M86" s="321">
        <f t="shared" si="11"/>
        <v>18</v>
      </c>
      <c r="N86" s="321">
        <f t="shared" si="12"/>
        <v>27</v>
      </c>
    </row>
    <row r="87" spans="1:14" ht="12" x14ac:dyDescent="0.2">
      <c r="A87" s="426"/>
      <c r="B87" s="427" t="s">
        <v>316</v>
      </c>
      <c r="C87" s="600" t="s">
        <v>53</v>
      </c>
      <c r="D87" s="321">
        <v>9</v>
      </c>
      <c r="E87" s="321">
        <v>6</v>
      </c>
      <c r="F87" s="321">
        <v>9</v>
      </c>
      <c r="G87" s="321">
        <v>9</v>
      </c>
      <c r="H87" s="321"/>
      <c r="I87" s="321"/>
      <c r="J87" s="321"/>
      <c r="K87" s="321"/>
      <c r="L87" s="321">
        <f t="shared" si="10"/>
        <v>18</v>
      </c>
      <c r="M87" s="321">
        <f t="shared" si="11"/>
        <v>15</v>
      </c>
      <c r="N87" s="321">
        <f t="shared" si="12"/>
        <v>33</v>
      </c>
    </row>
    <row r="88" spans="1:14" ht="12" x14ac:dyDescent="0.2">
      <c r="A88" s="426"/>
      <c r="B88" s="427" t="s">
        <v>308</v>
      </c>
      <c r="C88" s="600" t="s">
        <v>50</v>
      </c>
      <c r="D88" s="321">
        <v>2</v>
      </c>
      <c r="E88" s="321">
        <v>2</v>
      </c>
      <c r="F88" s="321">
        <v>1</v>
      </c>
      <c r="G88" s="321">
        <v>4</v>
      </c>
      <c r="H88" s="321"/>
      <c r="I88" s="321"/>
      <c r="J88" s="321"/>
      <c r="K88" s="321"/>
      <c r="L88" s="321">
        <f t="shared" si="10"/>
        <v>3</v>
      </c>
      <c r="M88" s="321">
        <f t="shared" si="11"/>
        <v>6</v>
      </c>
      <c r="N88" s="321">
        <f t="shared" si="12"/>
        <v>9</v>
      </c>
    </row>
    <row r="89" spans="1:14" ht="12" x14ac:dyDescent="0.2">
      <c r="A89" s="426"/>
      <c r="B89" s="427" t="s">
        <v>303</v>
      </c>
      <c r="C89" s="600" t="s">
        <v>140</v>
      </c>
      <c r="D89" s="321">
        <v>1</v>
      </c>
      <c r="E89" s="321">
        <v>4</v>
      </c>
      <c r="F89" s="321">
        <v>2</v>
      </c>
      <c r="G89" s="321">
        <v>2</v>
      </c>
      <c r="H89" s="321"/>
      <c r="I89" s="321"/>
      <c r="J89" s="321"/>
      <c r="K89" s="321"/>
      <c r="L89" s="321">
        <f t="shared" si="10"/>
        <v>3</v>
      </c>
      <c r="M89" s="321">
        <f t="shared" si="11"/>
        <v>6</v>
      </c>
      <c r="N89" s="321">
        <f t="shared" si="12"/>
        <v>9</v>
      </c>
    </row>
    <row r="90" spans="1:14" ht="12" x14ac:dyDescent="0.2">
      <c r="A90" s="426"/>
      <c r="B90" s="899" t="s">
        <v>311</v>
      </c>
      <c r="C90" s="600" t="s">
        <v>47</v>
      </c>
      <c r="D90" s="321">
        <v>10</v>
      </c>
      <c r="E90" s="321">
        <v>7</v>
      </c>
      <c r="F90" s="321">
        <v>5</v>
      </c>
      <c r="G90" s="321">
        <v>3</v>
      </c>
      <c r="H90" s="321"/>
      <c r="I90" s="321"/>
      <c r="J90" s="321"/>
      <c r="K90" s="321"/>
      <c r="L90" s="321">
        <f t="shared" si="10"/>
        <v>15</v>
      </c>
      <c r="M90" s="321">
        <f t="shared" si="11"/>
        <v>10</v>
      </c>
      <c r="N90" s="321">
        <f t="shared" si="12"/>
        <v>25</v>
      </c>
    </row>
    <row r="91" spans="1:14" ht="12" x14ac:dyDescent="0.2">
      <c r="A91" s="426"/>
      <c r="B91" s="907"/>
      <c r="C91" s="600" t="s">
        <v>46</v>
      </c>
      <c r="D91" s="321">
        <v>3</v>
      </c>
      <c r="E91" s="321">
        <v>5</v>
      </c>
      <c r="F91" s="321">
        <v>3</v>
      </c>
      <c r="G91" s="321">
        <v>4</v>
      </c>
      <c r="H91" s="321"/>
      <c r="I91" s="321"/>
      <c r="J91" s="321"/>
      <c r="K91" s="321"/>
      <c r="L91" s="321">
        <f t="shared" si="10"/>
        <v>6</v>
      </c>
      <c r="M91" s="321">
        <f t="shared" si="11"/>
        <v>9</v>
      </c>
      <c r="N91" s="321">
        <f t="shared" si="12"/>
        <v>15</v>
      </c>
    </row>
    <row r="92" spans="1:14" ht="12" x14ac:dyDescent="0.2">
      <c r="A92" s="426"/>
      <c r="B92" s="907"/>
      <c r="C92" s="600" t="s">
        <v>44</v>
      </c>
      <c r="D92" s="321">
        <v>7</v>
      </c>
      <c r="E92" s="321">
        <v>8</v>
      </c>
      <c r="F92" s="321">
        <v>2</v>
      </c>
      <c r="G92" s="321">
        <v>15</v>
      </c>
      <c r="H92" s="321"/>
      <c r="I92" s="321"/>
      <c r="J92" s="321"/>
      <c r="K92" s="321"/>
      <c r="L92" s="321">
        <f t="shared" si="10"/>
        <v>9</v>
      </c>
      <c r="M92" s="321">
        <f t="shared" si="11"/>
        <v>23</v>
      </c>
      <c r="N92" s="321">
        <f t="shared" si="12"/>
        <v>32</v>
      </c>
    </row>
    <row r="93" spans="1:14" ht="12" x14ac:dyDescent="0.2">
      <c r="A93" s="426"/>
      <c r="B93" s="900"/>
      <c r="C93" s="600" t="s">
        <v>43</v>
      </c>
      <c r="D93" s="321">
        <v>7</v>
      </c>
      <c r="E93" s="321">
        <v>12</v>
      </c>
      <c r="F93" s="321">
        <v>4</v>
      </c>
      <c r="G93" s="321">
        <v>12</v>
      </c>
      <c r="H93" s="321"/>
      <c r="I93" s="321"/>
      <c r="J93" s="321"/>
      <c r="K93" s="321"/>
      <c r="L93" s="321">
        <f t="shared" si="10"/>
        <v>11</v>
      </c>
      <c r="M93" s="321">
        <f t="shared" si="11"/>
        <v>24</v>
      </c>
      <c r="N93" s="321">
        <f t="shared" si="12"/>
        <v>35</v>
      </c>
    </row>
    <row r="94" spans="1:14" ht="12" x14ac:dyDescent="0.2">
      <c r="A94" s="426"/>
      <c r="B94" s="899" t="s">
        <v>310</v>
      </c>
      <c r="C94" s="600" t="s">
        <v>35</v>
      </c>
      <c r="D94" s="321">
        <v>4</v>
      </c>
      <c r="E94" s="321">
        <v>4</v>
      </c>
      <c r="F94" s="321">
        <v>2</v>
      </c>
      <c r="G94" s="321">
        <v>4</v>
      </c>
      <c r="H94" s="321"/>
      <c r="I94" s="321"/>
      <c r="J94" s="321"/>
      <c r="K94" s="321"/>
      <c r="L94" s="321">
        <f t="shared" si="10"/>
        <v>6</v>
      </c>
      <c r="M94" s="321">
        <f t="shared" si="11"/>
        <v>8</v>
      </c>
      <c r="N94" s="321">
        <f t="shared" si="12"/>
        <v>14</v>
      </c>
    </row>
    <row r="95" spans="1:14" ht="12" x14ac:dyDescent="0.2">
      <c r="A95" s="426"/>
      <c r="B95" s="900"/>
      <c r="C95" s="600" t="s">
        <v>822</v>
      </c>
      <c r="D95" s="321">
        <v>5</v>
      </c>
      <c r="E95" s="321">
        <v>7</v>
      </c>
      <c r="F95" s="321"/>
      <c r="G95" s="321"/>
      <c r="H95" s="321"/>
      <c r="I95" s="321"/>
      <c r="J95" s="321"/>
      <c r="K95" s="321"/>
      <c r="L95" s="321">
        <f t="shared" si="10"/>
        <v>5</v>
      </c>
      <c r="M95" s="321">
        <f t="shared" si="11"/>
        <v>7</v>
      </c>
      <c r="N95" s="321">
        <f t="shared" si="12"/>
        <v>12</v>
      </c>
    </row>
    <row r="96" spans="1:14" ht="12" x14ac:dyDescent="0.2">
      <c r="A96" s="426"/>
      <c r="B96" s="899" t="s">
        <v>315</v>
      </c>
      <c r="C96" s="600" t="s">
        <v>53</v>
      </c>
      <c r="D96" s="321"/>
      <c r="E96" s="321">
        <v>5</v>
      </c>
      <c r="F96" s="321"/>
      <c r="G96" s="321"/>
      <c r="H96" s="321"/>
      <c r="I96" s="321"/>
      <c r="J96" s="321"/>
      <c r="K96" s="321"/>
      <c r="L96" s="321">
        <f t="shared" si="10"/>
        <v>0</v>
      </c>
      <c r="M96" s="321">
        <f t="shared" si="11"/>
        <v>5</v>
      </c>
      <c r="N96" s="321">
        <f t="shared" si="12"/>
        <v>5</v>
      </c>
    </row>
    <row r="97" spans="1:14" ht="12" x14ac:dyDescent="0.2">
      <c r="A97" s="426"/>
      <c r="B97" s="907"/>
      <c r="C97" s="600" t="s">
        <v>760</v>
      </c>
      <c r="D97" s="321">
        <v>0</v>
      </c>
      <c r="E97" s="321">
        <v>0</v>
      </c>
      <c r="F97" s="321"/>
      <c r="G97" s="321">
        <v>1</v>
      </c>
      <c r="H97" s="321"/>
      <c r="I97" s="321"/>
      <c r="J97" s="321"/>
      <c r="K97" s="321"/>
      <c r="L97" s="321">
        <f t="shared" si="10"/>
        <v>0</v>
      </c>
      <c r="M97" s="321">
        <f t="shared" si="11"/>
        <v>1</v>
      </c>
      <c r="N97" s="321">
        <f t="shared" si="12"/>
        <v>1</v>
      </c>
    </row>
    <row r="98" spans="1:14" ht="12" x14ac:dyDescent="0.2">
      <c r="A98" s="426"/>
      <c r="B98" s="900"/>
      <c r="C98" s="600" t="s">
        <v>124</v>
      </c>
      <c r="D98" s="321">
        <v>2</v>
      </c>
      <c r="E98" s="321">
        <v>1</v>
      </c>
      <c r="F98" s="321"/>
      <c r="G98" s="321"/>
      <c r="H98" s="321"/>
      <c r="I98" s="321"/>
      <c r="J98" s="321"/>
      <c r="K98" s="321"/>
      <c r="L98" s="321">
        <f t="shared" si="10"/>
        <v>2</v>
      </c>
      <c r="M98" s="321">
        <f t="shared" si="11"/>
        <v>1</v>
      </c>
      <c r="N98" s="321">
        <f t="shared" si="12"/>
        <v>3</v>
      </c>
    </row>
    <row r="99" spans="1:14" ht="24" x14ac:dyDescent="0.2">
      <c r="A99" s="426"/>
      <c r="B99" s="899" t="s">
        <v>327</v>
      </c>
      <c r="C99" s="600" t="s">
        <v>761</v>
      </c>
      <c r="D99" s="321">
        <v>0</v>
      </c>
      <c r="E99" s="321">
        <v>0</v>
      </c>
      <c r="F99" s="321">
        <v>1</v>
      </c>
      <c r="G99" s="321"/>
      <c r="H99" s="321"/>
      <c r="I99" s="321"/>
      <c r="J99" s="321"/>
      <c r="K99" s="321"/>
      <c r="L99" s="321">
        <f t="shared" si="10"/>
        <v>1</v>
      </c>
      <c r="M99" s="321">
        <f t="shared" si="11"/>
        <v>0</v>
      </c>
      <c r="N99" s="321">
        <f t="shared" si="12"/>
        <v>1</v>
      </c>
    </row>
    <row r="100" spans="1:14" ht="12" x14ac:dyDescent="0.2">
      <c r="A100" s="426"/>
      <c r="B100" s="907"/>
      <c r="C100" s="600" t="s">
        <v>748</v>
      </c>
      <c r="D100" s="321">
        <v>9</v>
      </c>
      <c r="E100" s="321">
        <v>7</v>
      </c>
      <c r="F100" s="321"/>
      <c r="G100" s="321"/>
      <c r="H100" s="321"/>
      <c r="I100" s="321"/>
      <c r="J100" s="321"/>
      <c r="K100" s="321"/>
      <c r="L100" s="321">
        <f t="shared" si="10"/>
        <v>9</v>
      </c>
      <c r="M100" s="321">
        <f t="shared" si="11"/>
        <v>7</v>
      </c>
      <c r="N100" s="321">
        <f t="shared" si="12"/>
        <v>16</v>
      </c>
    </row>
    <row r="101" spans="1:14" ht="12" x14ac:dyDescent="0.2">
      <c r="A101" s="426"/>
      <c r="B101" s="900"/>
      <c r="C101" s="600" t="s">
        <v>25</v>
      </c>
      <c r="D101" s="321">
        <v>19</v>
      </c>
      <c r="E101" s="321">
        <v>3</v>
      </c>
      <c r="F101" s="321">
        <v>3</v>
      </c>
      <c r="G101" s="321">
        <v>1</v>
      </c>
      <c r="H101" s="321"/>
      <c r="I101" s="321"/>
      <c r="J101" s="321"/>
      <c r="K101" s="321"/>
      <c r="L101" s="321">
        <f t="shared" si="10"/>
        <v>22</v>
      </c>
      <c r="M101" s="321">
        <f t="shared" si="11"/>
        <v>4</v>
      </c>
      <c r="N101" s="321">
        <f t="shared" si="12"/>
        <v>26</v>
      </c>
    </row>
    <row r="102" spans="1:14" ht="12" x14ac:dyDescent="0.2">
      <c r="A102" s="426"/>
      <c r="B102" s="427" t="s">
        <v>314</v>
      </c>
      <c r="C102" s="600" t="s">
        <v>53</v>
      </c>
      <c r="D102" s="321">
        <v>1</v>
      </c>
      <c r="E102" s="321"/>
      <c r="F102" s="321">
        <v>6</v>
      </c>
      <c r="G102" s="321">
        <v>1</v>
      </c>
      <c r="H102" s="321"/>
      <c r="I102" s="321"/>
      <c r="J102" s="321"/>
      <c r="K102" s="321"/>
      <c r="L102" s="321">
        <f t="shared" si="10"/>
        <v>7</v>
      </c>
      <c r="M102" s="321">
        <f t="shared" si="11"/>
        <v>1</v>
      </c>
      <c r="N102" s="321">
        <f t="shared" si="12"/>
        <v>8</v>
      </c>
    </row>
    <row r="103" spans="1:14" ht="12" x14ac:dyDescent="0.2">
      <c r="A103" s="426"/>
      <c r="B103" s="427" t="s">
        <v>313</v>
      </c>
      <c r="C103" s="600" t="s">
        <v>53</v>
      </c>
      <c r="D103" s="321">
        <v>0</v>
      </c>
      <c r="E103" s="321">
        <v>2</v>
      </c>
      <c r="F103" s="321"/>
      <c r="G103" s="321">
        <v>6</v>
      </c>
      <c r="H103" s="321"/>
      <c r="I103" s="321"/>
      <c r="J103" s="321"/>
      <c r="K103" s="321"/>
      <c r="L103" s="321">
        <f t="shared" si="10"/>
        <v>0</v>
      </c>
      <c r="M103" s="321">
        <f t="shared" si="11"/>
        <v>8</v>
      </c>
      <c r="N103" s="321">
        <f t="shared" si="12"/>
        <v>8</v>
      </c>
    </row>
    <row r="104" spans="1:14" ht="12" x14ac:dyDescent="0.2">
      <c r="A104" s="426"/>
      <c r="B104" s="899" t="s">
        <v>321</v>
      </c>
      <c r="C104" s="600" t="s">
        <v>25</v>
      </c>
      <c r="D104" s="321">
        <v>10</v>
      </c>
      <c r="E104" s="321">
        <v>6</v>
      </c>
      <c r="F104" s="321">
        <v>8</v>
      </c>
      <c r="G104" s="321">
        <v>1</v>
      </c>
      <c r="H104" s="321"/>
      <c r="I104" s="321"/>
      <c r="J104" s="321"/>
      <c r="K104" s="321"/>
      <c r="L104" s="321">
        <f t="shared" si="10"/>
        <v>18</v>
      </c>
      <c r="M104" s="321">
        <f t="shared" si="11"/>
        <v>7</v>
      </c>
      <c r="N104" s="321">
        <f t="shared" si="12"/>
        <v>25</v>
      </c>
    </row>
    <row r="105" spans="1:14" ht="12" x14ac:dyDescent="0.2">
      <c r="A105" s="426"/>
      <c r="B105" s="907"/>
      <c r="C105" s="600" t="s">
        <v>34</v>
      </c>
      <c r="D105" s="321">
        <v>3</v>
      </c>
      <c r="E105" s="321">
        <v>1</v>
      </c>
      <c r="F105" s="321">
        <v>2</v>
      </c>
      <c r="G105" s="321">
        <v>2</v>
      </c>
      <c r="H105" s="321"/>
      <c r="I105" s="321"/>
      <c r="J105" s="321"/>
      <c r="K105" s="321"/>
      <c r="L105" s="321">
        <f t="shared" si="10"/>
        <v>5</v>
      </c>
      <c r="M105" s="321">
        <f t="shared" si="11"/>
        <v>3</v>
      </c>
      <c r="N105" s="321">
        <f t="shared" si="12"/>
        <v>8</v>
      </c>
    </row>
    <row r="106" spans="1:14" ht="12" x14ac:dyDescent="0.2">
      <c r="A106" s="426"/>
      <c r="B106" s="900"/>
      <c r="C106" s="600" t="s">
        <v>33</v>
      </c>
      <c r="D106" s="321">
        <v>6</v>
      </c>
      <c r="E106" s="321">
        <v>10</v>
      </c>
      <c r="F106" s="321"/>
      <c r="G106" s="321"/>
      <c r="H106" s="321"/>
      <c r="I106" s="321"/>
      <c r="J106" s="321"/>
      <c r="K106" s="321"/>
      <c r="L106" s="321">
        <f t="shared" si="10"/>
        <v>6</v>
      </c>
      <c r="M106" s="321">
        <f t="shared" si="11"/>
        <v>10</v>
      </c>
      <c r="N106" s="321">
        <f t="shared" si="12"/>
        <v>16</v>
      </c>
    </row>
    <row r="107" spans="1:14" ht="12" x14ac:dyDescent="0.2">
      <c r="A107" s="426"/>
      <c r="B107" s="899" t="s">
        <v>320</v>
      </c>
      <c r="C107" s="600" t="s">
        <v>25</v>
      </c>
      <c r="D107" s="321">
        <v>5</v>
      </c>
      <c r="E107" s="321">
        <v>6</v>
      </c>
      <c r="F107" s="321">
        <v>7</v>
      </c>
      <c r="G107" s="321">
        <v>4</v>
      </c>
      <c r="H107" s="321"/>
      <c r="I107" s="321"/>
      <c r="J107" s="321"/>
      <c r="K107" s="321"/>
      <c r="L107" s="321">
        <f t="shared" si="10"/>
        <v>12</v>
      </c>
      <c r="M107" s="321">
        <f t="shared" si="11"/>
        <v>10</v>
      </c>
      <c r="N107" s="321">
        <f t="shared" si="12"/>
        <v>22</v>
      </c>
    </row>
    <row r="108" spans="1:14" ht="24" x14ac:dyDescent="0.2">
      <c r="A108" s="426"/>
      <c r="B108" s="900"/>
      <c r="C108" s="600" t="s">
        <v>749</v>
      </c>
      <c r="D108" s="321">
        <v>5</v>
      </c>
      <c r="E108" s="321">
        <v>15</v>
      </c>
      <c r="F108" s="321">
        <v>5</v>
      </c>
      <c r="G108" s="321">
        <v>10</v>
      </c>
      <c r="H108" s="321"/>
      <c r="I108" s="321"/>
      <c r="J108" s="321"/>
      <c r="K108" s="321"/>
      <c r="L108" s="321">
        <f t="shared" si="10"/>
        <v>10</v>
      </c>
      <c r="M108" s="321">
        <f t="shared" si="11"/>
        <v>25</v>
      </c>
      <c r="N108" s="321">
        <f t="shared" si="12"/>
        <v>35</v>
      </c>
    </row>
    <row r="109" spans="1:14" s="322" customFormat="1" ht="12" x14ac:dyDescent="0.2">
      <c r="A109" s="426"/>
      <c r="B109" s="427" t="s">
        <v>324</v>
      </c>
      <c r="C109" s="600" t="s">
        <v>906</v>
      </c>
      <c r="D109" s="321"/>
      <c r="E109" s="321"/>
      <c r="F109" s="321">
        <v>1</v>
      </c>
      <c r="G109" s="321">
        <v>10</v>
      </c>
      <c r="H109" s="321"/>
      <c r="I109" s="321"/>
      <c r="J109" s="321"/>
      <c r="K109" s="321"/>
      <c r="L109" s="321">
        <f t="shared" si="10"/>
        <v>1</v>
      </c>
      <c r="M109" s="321">
        <f t="shared" si="11"/>
        <v>10</v>
      </c>
      <c r="N109" s="321">
        <f t="shared" si="12"/>
        <v>11</v>
      </c>
    </row>
    <row r="110" spans="1:14" s="322" customFormat="1" ht="24" x14ac:dyDescent="0.2">
      <c r="A110" s="426"/>
      <c r="B110" s="899" t="s">
        <v>118</v>
      </c>
      <c r="C110" s="600" t="s">
        <v>54</v>
      </c>
      <c r="D110" s="321">
        <v>5</v>
      </c>
      <c r="E110" s="321">
        <v>16</v>
      </c>
      <c r="F110" s="321">
        <v>6</v>
      </c>
      <c r="G110" s="321">
        <v>14</v>
      </c>
      <c r="H110" s="321"/>
      <c r="I110" s="321"/>
      <c r="J110" s="321"/>
      <c r="K110" s="321"/>
      <c r="L110" s="321">
        <f t="shared" si="10"/>
        <v>11</v>
      </c>
      <c r="M110" s="321">
        <f t="shared" si="11"/>
        <v>30</v>
      </c>
      <c r="N110" s="321">
        <f t="shared" si="12"/>
        <v>41</v>
      </c>
    </row>
    <row r="111" spans="1:14" s="322" customFormat="1" ht="12" x14ac:dyDescent="0.2">
      <c r="A111" s="426"/>
      <c r="B111" s="900"/>
      <c r="C111" s="600" t="s">
        <v>53</v>
      </c>
      <c r="D111" s="321">
        <v>3</v>
      </c>
      <c r="E111" s="321">
        <v>10</v>
      </c>
      <c r="F111" s="321">
        <v>7</v>
      </c>
      <c r="G111" s="321">
        <v>11</v>
      </c>
      <c r="H111" s="321"/>
      <c r="I111" s="321"/>
      <c r="J111" s="321"/>
      <c r="K111" s="321"/>
      <c r="L111" s="321">
        <f t="shared" si="10"/>
        <v>10</v>
      </c>
      <c r="M111" s="321">
        <f t="shared" si="11"/>
        <v>21</v>
      </c>
      <c r="N111" s="321">
        <f t="shared" si="12"/>
        <v>31</v>
      </c>
    </row>
    <row r="112" spans="1:14" s="322" customFormat="1" ht="14.25" customHeight="1" x14ac:dyDescent="0.2">
      <c r="A112" s="453"/>
      <c r="B112" s="427" t="s">
        <v>344</v>
      </c>
      <c r="C112" s="600" t="s">
        <v>762</v>
      </c>
      <c r="D112" s="321">
        <v>3</v>
      </c>
      <c r="E112" s="321">
        <v>6</v>
      </c>
      <c r="F112" s="321">
        <v>5</v>
      </c>
      <c r="G112" s="321">
        <v>9</v>
      </c>
      <c r="H112" s="321"/>
      <c r="I112" s="321"/>
      <c r="J112" s="321"/>
      <c r="K112" s="321"/>
      <c r="L112" s="321">
        <f t="shared" si="10"/>
        <v>8</v>
      </c>
      <c r="M112" s="321">
        <f t="shared" si="11"/>
        <v>15</v>
      </c>
      <c r="N112" s="321">
        <f t="shared" si="12"/>
        <v>23</v>
      </c>
    </row>
    <row r="113" spans="1:14" s="322" customFormat="1" ht="12" x14ac:dyDescent="0.2">
      <c r="A113" s="353" t="s">
        <v>3</v>
      </c>
      <c r="B113" s="353"/>
      <c r="C113" s="425"/>
      <c r="D113" s="385">
        <f t="shared" ref="D113:N113" si="13">SUM(D114:D134)</f>
        <v>70</v>
      </c>
      <c r="E113" s="385">
        <f t="shared" si="13"/>
        <v>75</v>
      </c>
      <c r="F113" s="385">
        <f t="shared" si="13"/>
        <v>57</v>
      </c>
      <c r="G113" s="385">
        <f t="shared" si="13"/>
        <v>55</v>
      </c>
      <c r="H113" s="385">
        <f t="shared" si="13"/>
        <v>39</v>
      </c>
      <c r="I113" s="385">
        <f t="shared" si="13"/>
        <v>37</v>
      </c>
      <c r="J113" s="385">
        <f t="shared" si="13"/>
        <v>12</v>
      </c>
      <c r="K113" s="385">
        <f t="shared" si="13"/>
        <v>9</v>
      </c>
      <c r="L113" s="385">
        <f t="shared" si="13"/>
        <v>178</v>
      </c>
      <c r="M113" s="385">
        <f t="shared" si="13"/>
        <v>176</v>
      </c>
      <c r="N113" s="385">
        <f t="shared" si="13"/>
        <v>354</v>
      </c>
    </row>
    <row r="114" spans="1:14" ht="12" x14ac:dyDescent="0.2">
      <c r="A114" s="428"/>
      <c r="B114" s="427" t="s">
        <v>302</v>
      </c>
      <c r="C114" s="427" t="s">
        <v>23</v>
      </c>
      <c r="D114" s="321">
        <v>8</v>
      </c>
      <c r="E114" s="321">
        <v>2</v>
      </c>
      <c r="F114" s="321"/>
      <c r="G114" s="321"/>
      <c r="H114" s="321">
        <v>3</v>
      </c>
      <c r="I114" s="321">
        <v>2</v>
      </c>
      <c r="J114" s="321"/>
      <c r="K114" s="321"/>
      <c r="L114" s="321">
        <f t="shared" ref="L114:L134" si="14">+D114+F114+H114+J114</f>
        <v>11</v>
      </c>
      <c r="M114" s="321">
        <f t="shared" ref="M114:M134" si="15">+K114+I114+G114+E114</f>
        <v>4</v>
      </c>
      <c r="N114" s="321">
        <f t="shared" ref="N114:N134" si="16">+M114+L114</f>
        <v>15</v>
      </c>
    </row>
    <row r="115" spans="1:14" ht="12" x14ac:dyDescent="0.2">
      <c r="A115" s="426"/>
      <c r="B115" s="901" t="s">
        <v>318</v>
      </c>
      <c r="C115" s="600" t="s">
        <v>18</v>
      </c>
      <c r="D115" s="321">
        <v>1</v>
      </c>
      <c r="E115" s="321">
        <v>1</v>
      </c>
      <c r="F115" s="321">
        <v>8</v>
      </c>
      <c r="G115" s="321">
        <v>3</v>
      </c>
      <c r="H115" s="321"/>
      <c r="I115" s="321"/>
      <c r="J115" s="321">
        <v>3</v>
      </c>
      <c r="K115" s="321"/>
      <c r="L115" s="321">
        <f t="shared" si="14"/>
        <v>12</v>
      </c>
      <c r="M115" s="321">
        <f t="shared" si="15"/>
        <v>4</v>
      </c>
      <c r="N115" s="321">
        <f t="shared" si="16"/>
        <v>16</v>
      </c>
    </row>
    <row r="116" spans="1:14" ht="12" x14ac:dyDescent="0.2">
      <c r="A116" s="426"/>
      <c r="B116" s="902"/>
      <c r="C116" s="600" t="s">
        <v>22</v>
      </c>
      <c r="D116" s="321">
        <v>1</v>
      </c>
      <c r="E116" s="321">
        <v>2</v>
      </c>
      <c r="F116" s="321">
        <v>0</v>
      </c>
      <c r="G116" s="321">
        <v>2</v>
      </c>
      <c r="H116" s="321"/>
      <c r="I116" s="321"/>
      <c r="J116" s="321"/>
      <c r="K116" s="321"/>
      <c r="L116" s="321">
        <f t="shared" si="14"/>
        <v>1</v>
      </c>
      <c r="M116" s="321">
        <f t="shared" si="15"/>
        <v>4</v>
      </c>
      <c r="N116" s="321">
        <f t="shared" si="16"/>
        <v>5</v>
      </c>
    </row>
    <row r="117" spans="1:14" ht="12" x14ac:dyDescent="0.2">
      <c r="A117" s="426"/>
      <c r="B117" s="427" t="s">
        <v>317</v>
      </c>
      <c r="C117" s="600" t="s">
        <v>22</v>
      </c>
      <c r="D117" s="321">
        <v>4</v>
      </c>
      <c r="E117" s="321">
        <v>1</v>
      </c>
      <c r="F117" s="321">
        <v>4</v>
      </c>
      <c r="G117" s="321">
        <v>3</v>
      </c>
      <c r="H117" s="321"/>
      <c r="I117" s="321"/>
      <c r="J117" s="321"/>
      <c r="K117" s="321"/>
      <c r="L117" s="321">
        <f t="shared" si="14"/>
        <v>8</v>
      </c>
      <c r="M117" s="321">
        <f t="shared" si="15"/>
        <v>4</v>
      </c>
      <c r="N117" s="321">
        <f t="shared" si="16"/>
        <v>12</v>
      </c>
    </row>
    <row r="118" spans="1:14" ht="12" x14ac:dyDescent="0.2">
      <c r="A118" s="426"/>
      <c r="B118" s="427" t="s">
        <v>304</v>
      </c>
      <c r="C118" s="600" t="s">
        <v>14</v>
      </c>
      <c r="D118" s="321">
        <v>6</v>
      </c>
      <c r="E118" s="321">
        <v>8</v>
      </c>
      <c r="F118" s="321"/>
      <c r="G118" s="321"/>
      <c r="H118" s="321"/>
      <c r="I118" s="321"/>
      <c r="J118" s="321">
        <v>4</v>
      </c>
      <c r="K118" s="321">
        <v>5</v>
      </c>
      <c r="L118" s="321">
        <f t="shared" si="14"/>
        <v>10</v>
      </c>
      <c r="M118" s="321">
        <f t="shared" si="15"/>
        <v>13</v>
      </c>
      <c r="N118" s="321">
        <f t="shared" si="16"/>
        <v>23</v>
      </c>
    </row>
    <row r="119" spans="1:14" ht="12" x14ac:dyDescent="0.2">
      <c r="A119" s="430"/>
      <c r="B119" s="427" t="s">
        <v>307</v>
      </c>
      <c r="C119" s="600" t="s">
        <v>750</v>
      </c>
      <c r="D119" s="321">
        <v>3</v>
      </c>
      <c r="E119" s="321">
        <v>4</v>
      </c>
      <c r="F119" s="321"/>
      <c r="G119" s="321"/>
      <c r="H119" s="321">
        <v>1</v>
      </c>
      <c r="I119" s="321">
        <v>2</v>
      </c>
      <c r="J119" s="321"/>
      <c r="K119" s="321"/>
      <c r="L119" s="321">
        <f t="shared" si="14"/>
        <v>4</v>
      </c>
      <c r="M119" s="321">
        <f t="shared" si="15"/>
        <v>6</v>
      </c>
      <c r="N119" s="321">
        <f t="shared" si="16"/>
        <v>10</v>
      </c>
    </row>
    <row r="120" spans="1:14" ht="12" x14ac:dyDescent="0.2">
      <c r="A120" s="430"/>
      <c r="B120" s="595" t="s">
        <v>630</v>
      </c>
      <c r="C120" s="427" t="s">
        <v>13</v>
      </c>
      <c r="D120" s="321"/>
      <c r="E120" s="321"/>
      <c r="F120" s="321">
        <v>8</v>
      </c>
      <c r="G120" s="321">
        <v>4</v>
      </c>
      <c r="H120" s="321">
        <v>2</v>
      </c>
      <c r="I120" s="321"/>
      <c r="J120" s="321">
        <v>1</v>
      </c>
      <c r="K120" s="321">
        <v>1</v>
      </c>
      <c r="L120" s="321">
        <f t="shared" si="14"/>
        <v>11</v>
      </c>
      <c r="M120" s="321">
        <f t="shared" si="15"/>
        <v>5</v>
      </c>
      <c r="N120" s="321">
        <f t="shared" si="16"/>
        <v>16</v>
      </c>
    </row>
    <row r="121" spans="1:14" ht="12" x14ac:dyDescent="0.2">
      <c r="A121" s="430"/>
      <c r="B121" s="427" t="s">
        <v>300</v>
      </c>
      <c r="C121" s="600" t="s">
        <v>10</v>
      </c>
      <c r="D121" s="321">
        <v>10</v>
      </c>
      <c r="E121" s="321">
        <v>3</v>
      </c>
      <c r="F121" s="321">
        <v>2</v>
      </c>
      <c r="G121" s="321">
        <v>2</v>
      </c>
      <c r="H121" s="321">
        <v>5</v>
      </c>
      <c r="I121" s="321">
        <v>2</v>
      </c>
      <c r="J121" s="321"/>
      <c r="K121" s="321">
        <v>2</v>
      </c>
      <c r="L121" s="321">
        <f t="shared" si="14"/>
        <v>17</v>
      </c>
      <c r="M121" s="321">
        <f t="shared" si="15"/>
        <v>9</v>
      </c>
      <c r="N121" s="321">
        <f t="shared" si="16"/>
        <v>26</v>
      </c>
    </row>
    <row r="122" spans="1:14" ht="12" x14ac:dyDescent="0.2">
      <c r="A122" s="430"/>
      <c r="B122" s="899" t="s">
        <v>301</v>
      </c>
      <c r="C122" s="600" t="s">
        <v>9</v>
      </c>
      <c r="D122" s="321">
        <v>3</v>
      </c>
      <c r="E122" s="321">
        <v>9</v>
      </c>
      <c r="F122" s="321">
        <v>2</v>
      </c>
      <c r="G122" s="321">
        <v>6</v>
      </c>
      <c r="H122" s="321">
        <v>4</v>
      </c>
      <c r="I122" s="321">
        <v>2</v>
      </c>
      <c r="J122" s="321"/>
      <c r="K122" s="321"/>
      <c r="L122" s="321">
        <f t="shared" si="14"/>
        <v>9</v>
      </c>
      <c r="M122" s="321">
        <f t="shared" si="15"/>
        <v>17</v>
      </c>
      <c r="N122" s="321">
        <f t="shared" si="16"/>
        <v>26</v>
      </c>
    </row>
    <row r="123" spans="1:14" ht="24" x14ac:dyDescent="0.2">
      <c r="A123" s="430"/>
      <c r="B123" s="900"/>
      <c r="C123" s="600" t="s">
        <v>763</v>
      </c>
      <c r="D123" s="321"/>
      <c r="E123" s="321"/>
      <c r="F123" s="321"/>
      <c r="G123" s="321"/>
      <c r="H123" s="321">
        <v>3</v>
      </c>
      <c r="I123" s="321"/>
      <c r="J123" s="321"/>
      <c r="K123" s="321"/>
      <c r="L123" s="321">
        <f t="shared" si="14"/>
        <v>3</v>
      </c>
      <c r="M123" s="321">
        <f t="shared" si="15"/>
        <v>0</v>
      </c>
      <c r="N123" s="321">
        <f t="shared" si="16"/>
        <v>3</v>
      </c>
    </row>
    <row r="124" spans="1:14" ht="12" x14ac:dyDescent="0.2">
      <c r="A124" s="430"/>
      <c r="B124" s="595" t="s">
        <v>285</v>
      </c>
      <c r="C124" s="427" t="s">
        <v>20</v>
      </c>
      <c r="D124" s="321">
        <v>2</v>
      </c>
      <c r="E124" s="321">
        <v>12</v>
      </c>
      <c r="F124" s="321">
        <v>2</v>
      </c>
      <c r="G124" s="321">
        <v>5</v>
      </c>
      <c r="H124" s="321"/>
      <c r="I124" s="321">
        <v>8</v>
      </c>
      <c r="J124" s="321"/>
      <c r="K124" s="321"/>
      <c r="L124" s="321">
        <f t="shared" si="14"/>
        <v>4</v>
      </c>
      <c r="M124" s="321">
        <f t="shared" si="15"/>
        <v>25</v>
      </c>
      <c r="N124" s="321">
        <f t="shared" si="16"/>
        <v>29</v>
      </c>
    </row>
    <row r="125" spans="1:14" ht="12" x14ac:dyDescent="0.2">
      <c r="A125" s="430"/>
      <c r="B125" s="427" t="s">
        <v>316</v>
      </c>
      <c r="C125" s="427" t="s">
        <v>22</v>
      </c>
      <c r="D125" s="321">
        <v>3</v>
      </c>
      <c r="E125" s="321">
        <v>5</v>
      </c>
      <c r="F125" s="321">
        <v>5</v>
      </c>
      <c r="G125" s="321">
        <v>5</v>
      </c>
      <c r="H125" s="321">
        <v>11</v>
      </c>
      <c r="I125" s="321">
        <v>10</v>
      </c>
      <c r="J125" s="321">
        <v>4</v>
      </c>
      <c r="K125" s="321">
        <v>1</v>
      </c>
      <c r="L125" s="321">
        <f t="shared" si="14"/>
        <v>23</v>
      </c>
      <c r="M125" s="321">
        <f t="shared" si="15"/>
        <v>21</v>
      </c>
      <c r="N125" s="321">
        <f t="shared" si="16"/>
        <v>44</v>
      </c>
    </row>
    <row r="126" spans="1:14" ht="12" x14ac:dyDescent="0.2">
      <c r="A126" s="430"/>
      <c r="B126" s="427" t="s">
        <v>303</v>
      </c>
      <c r="C126" s="600" t="s">
        <v>11</v>
      </c>
      <c r="D126" s="321">
        <v>5</v>
      </c>
      <c r="E126" s="321">
        <v>1</v>
      </c>
      <c r="F126" s="321">
        <v>3</v>
      </c>
      <c r="G126" s="321">
        <v>1</v>
      </c>
      <c r="H126" s="321">
        <v>3</v>
      </c>
      <c r="I126" s="321">
        <v>2</v>
      </c>
      <c r="J126" s="321"/>
      <c r="K126" s="321"/>
      <c r="L126" s="321">
        <f t="shared" si="14"/>
        <v>11</v>
      </c>
      <c r="M126" s="321">
        <f t="shared" si="15"/>
        <v>4</v>
      </c>
      <c r="N126" s="321">
        <f t="shared" si="16"/>
        <v>15</v>
      </c>
    </row>
    <row r="127" spans="1:14" ht="12" x14ac:dyDescent="0.2">
      <c r="A127" s="430"/>
      <c r="B127" s="901" t="s">
        <v>311</v>
      </c>
      <c r="C127" s="600" t="s">
        <v>19</v>
      </c>
      <c r="D127" s="321">
        <v>0</v>
      </c>
      <c r="E127" s="321">
        <v>2</v>
      </c>
      <c r="F127" s="321">
        <v>3</v>
      </c>
      <c r="G127" s="321">
        <v>1</v>
      </c>
      <c r="H127" s="321"/>
      <c r="I127" s="321"/>
      <c r="J127" s="321"/>
      <c r="K127" s="321"/>
      <c r="L127" s="321">
        <f t="shared" si="14"/>
        <v>3</v>
      </c>
      <c r="M127" s="321">
        <f t="shared" si="15"/>
        <v>3</v>
      </c>
      <c r="N127" s="321">
        <f t="shared" si="16"/>
        <v>6</v>
      </c>
    </row>
    <row r="128" spans="1:14" ht="12" x14ac:dyDescent="0.2">
      <c r="A128" s="430"/>
      <c r="B128" s="903"/>
      <c r="C128" s="427" t="s">
        <v>17</v>
      </c>
      <c r="D128" s="321">
        <v>8</v>
      </c>
      <c r="E128" s="321">
        <v>5</v>
      </c>
      <c r="F128" s="321">
        <v>8</v>
      </c>
      <c r="G128" s="321">
        <v>4</v>
      </c>
      <c r="H128" s="321">
        <v>4</v>
      </c>
      <c r="I128" s="321">
        <v>6</v>
      </c>
      <c r="J128" s="321"/>
      <c r="K128" s="321"/>
      <c r="L128" s="321">
        <f t="shared" si="14"/>
        <v>20</v>
      </c>
      <c r="M128" s="321">
        <f t="shared" si="15"/>
        <v>15</v>
      </c>
      <c r="N128" s="321">
        <f t="shared" si="16"/>
        <v>35</v>
      </c>
    </row>
    <row r="129" spans="1:14" ht="12" x14ac:dyDescent="0.2">
      <c r="A129" s="426"/>
      <c r="B129" s="902"/>
      <c r="C129" s="600" t="s">
        <v>16</v>
      </c>
      <c r="D129" s="321">
        <v>4</v>
      </c>
      <c r="E129" s="321">
        <v>6</v>
      </c>
      <c r="F129" s="321">
        <v>7</v>
      </c>
      <c r="G129" s="321">
        <v>5</v>
      </c>
      <c r="H129" s="321">
        <v>3</v>
      </c>
      <c r="I129" s="321">
        <v>3</v>
      </c>
      <c r="J129" s="321"/>
      <c r="K129" s="321"/>
      <c r="L129" s="321">
        <f t="shared" si="14"/>
        <v>14</v>
      </c>
      <c r="M129" s="321">
        <f t="shared" si="15"/>
        <v>14</v>
      </c>
      <c r="N129" s="321">
        <f t="shared" si="16"/>
        <v>28</v>
      </c>
    </row>
    <row r="130" spans="1:14" ht="12" x14ac:dyDescent="0.2">
      <c r="A130" s="426"/>
      <c r="B130" s="453" t="s">
        <v>310</v>
      </c>
      <c r="C130" s="427" t="s">
        <v>12</v>
      </c>
      <c r="D130" s="321"/>
      <c r="E130" s="321">
        <v>6</v>
      </c>
      <c r="F130" s="321"/>
      <c r="G130" s="321">
        <v>5</v>
      </c>
      <c r="H130" s="321"/>
      <c r="I130" s="321"/>
      <c r="J130" s="321"/>
      <c r="K130" s="321"/>
      <c r="L130" s="321">
        <f t="shared" si="14"/>
        <v>0</v>
      </c>
      <c r="M130" s="321">
        <f t="shared" si="15"/>
        <v>11</v>
      </c>
      <c r="N130" s="321">
        <f t="shared" si="16"/>
        <v>11</v>
      </c>
    </row>
    <row r="131" spans="1:14" ht="12" x14ac:dyDescent="0.2">
      <c r="A131" s="454"/>
      <c r="B131" s="453" t="s">
        <v>315</v>
      </c>
      <c r="C131" s="427" t="s">
        <v>22</v>
      </c>
      <c r="D131" s="321">
        <v>2</v>
      </c>
      <c r="E131" s="321">
        <v>1</v>
      </c>
      <c r="F131" s="321"/>
      <c r="G131" s="321">
        <v>2</v>
      </c>
      <c r="H131" s="321"/>
      <c r="I131" s="321"/>
      <c r="J131" s="321"/>
      <c r="K131" s="321"/>
      <c r="L131" s="321">
        <f t="shared" si="14"/>
        <v>2</v>
      </c>
      <c r="M131" s="321">
        <f t="shared" si="15"/>
        <v>3</v>
      </c>
      <c r="N131" s="321">
        <f t="shared" si="16"/>
        <v>5</v>
      </c>
    </row>
    <row r="132" spans="1:14" ht="12" x14ac:dyDescent="0.2">
      <c r="A132" s="454"/>
      <c r="B132" s="453" t="s">
        <v>314</v>
      </c>
      <c r="C132" s="427" t="s">
        <v>22</v>
      </c>
      <c r="D132" s="321">
        <v>4</v>
      </c>
      <c r="E132" s="321"/>
      <c r="F132" s="321"/>
      <c r="G132" s="321"/>
      <c r="H132" s="321"/>
      <c r="I132" s="321"/>
      <c r="J132" s="321"/>
      <c r="K132" s="321"/>
      <c r="L132" s="321">
        <f t="shared" si="14"/>
        <v>4</v>
      </c>
      <c r="M132" s="321">
        <f t="shared" si="15"/>
        <v>0</v>
      </c>
      <c r="N132" s="321">
        <f t="shared" si="16"/>
        <v>4</v>
      </c>
    </row>
    <row r="133" spans="1:14" ht="12" x14ac:dyDescent="0.2">
      <c r="A133" s="454"/>
      <c r="B133" s="453" t="s">
        <v>313</v>
      </c>
      <c r="C133" s="427" t="s">
        <v>22</v>
      </c>
      <c r="D133" s="321">
        <v>1</v>
      </c>
      <c r="E133" s="321">
        <v>1</v>
      </c>
      <c r="F133" s="321">
        <v>2</v>
      </c>
      <c r="G133" s="321">
        <v>2</v>
      </c>
      <c r="H133" s="321"/>
      <c r="I133" s="321"/>
      <c r="J133" s="321"/>
      <c r="K133" s="321"/>
      <c r="L133" s="321">
        <f t="shared" si="14"/>
        <v>3</v>
      </c>
      <c r="M133" s="321">
        <f t="shared" si="15"/>
        <v>3</v>
      </c>
      <c r="N133" s="321">
        <f t="shared" si="16"/>
        <v>6</v>
      </c>
    </row>
    <row r="134" spans="1:14" ht="12" x14ac:dyDescent="0.2">
      <c r="A134" s="454"/>
      <c r="B134" s="453" t="s">
        <v>118</v>
      </c>
      <c r="C134" s="427" t="s">
        <v>22</v>
      </c>
      <c r="D134" s="321">
        <v>5</v>
      </c>
      <c r="E134" s="321">
        <v>6</v>
      </c>
      <c r="F134" s="321">
        <v>3</v>
      </c>
      <c r="G134" s="321">
        <v>5</v>
      </c>
      <c r="H134" s="321"/>
      <c r="I134" s="321"/>
      <c r="J134" s="321"/>
      <c r="K134" s="321"/>
      <c r="L134" s="321">
        <f t="shared" si="14"/>
        <v>8</v>
      </c>
      <c r="M134" s="321">
        <f t="shared" si="15"/>
        <v>11</v>
      </c>
      <c r="N134" s="321">
        <f t="shared" si="16"/>
        <v>19</v>
      </c>
    </row>
    <row r="135" spans="1:14" ht="12" x14ac:dyDescent="0.2">
      <c r="A135" s="904" t="s">
        <v>4</v>
      </c>
      <c r="B135" s="905"/>
      <c r="C135" s="906"/>
      <c r="D135" s="350">
        <f t="shared" ref="D135:N135" si="17">+D113+D52+D6</f>
        <v>910</v>
      </c>
      <c r="E135" s="350">
        <f t="shared" si="17"/>
        <v>1005</v>
      </c>
      <c r="F135" s="350">
        <f t="shared" si="17"/>
        <v>509</v>
      </c>
      <c r="G135" s="350">
        <f t="shared" si="17"/>
        <v>665</v>
      </c>
      <c r="H135" s="350">
        <f t="shared" si="17"/>
        <v>212</v>
      </c>
      <c r="I135" s="350">
        <f t="shared" si="17"/>
        <v>247</v>
      </c>
      <c r="J135" s="350">
        <f t="shared" si="17"/>
        <v>85</v>
      </c>
      <c r="K135" s="350">
        <f t="shared" si="17"/>
        <v>81</v>
      </c>
      <c r="L135" s="350">
        <f t="shared" si="17"/>
        <v>1716</v>
      </c>
      <c r="M135" s="350">
        <f t="shared" si="17"/>
        <v>1998</v>
      </c>
      <c r="N135" s="432">
        <f t="shared" si="17"/>
        <v>3714</v>
      </c>
    </row>
    <row r="136" spans="1:14" ht="12" x14ac:dyDescent="0.2">
      <c r="A136" s="433"/>
      <c r="B136" s="434"/>
      <c r="C136" s="434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</row>
    <row r="137" spans="1:14" ht="12" x14ac:dyDescent="0.2">
      <c r="A137" s="436" t="s">
        <v>99</v>
      </c>
      <c r="B137" s="436"/>
      <c r="C137" s="434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</row>
    <row r="138" spans="1:14" ht="12" x14ac:dyDescent="0.2">
      <c r="A138" s="328" t="s">
        <v>8</v>
      </c>
      <c r="B138" s="436"/>
      <c r="C138" s="437"/>
      <c r="D138" s="456"/>
      <c r="E138" s="456"/>
      <c r="F138" s="457"/>
      <c r="G138" s="457"/>
      <c r="H138" s="456"/>
      <c r="I138" s="456"/>
      <c r="J138" s="456"/>
      <c r="K138" s="456"/>
      <c r="L138" s="456"/>
      <c r="M138" s="456"/>
      <c r="N138" s="456"/>
    </row>
    <row r="139" spans="1:14" ht="12" x14ac:dyDescent="0.2">
      <c r="A139" s="328" t="s">
        <v>674</v>
      </c>
      <c r="B139" s="436"/>
      <c r="C139" s="437"/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</row>
    <row r="140" spans="1:14" ht="12" x14ac:dyDescent="0.2">
      <c r="A140" s="438"/>
      <c r="B140" s="436"/>
      <c r="C140" s="437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</row>
    <row r="141" spans="1:14" ht="13.5" customHeight="1" x14ac:dyDescent="0.2">
      <c r="A141" s="438"/>
      <c r="B141" s="436"/>
      <c r="C141" s="437"/>
      <c r="D141" s="439">
        <f t="shared" ref="D141:N141" si="18">SUM(D7:D135)</f>
        <v>2730</v>
      </c>
      <c r="E141" s="439">
        <f t="shared" si="18"/>
        <v>3015</v>
      </c>
      <c r="F141" s="439">
        <f t="shared" si="18"/>
        <v>1527</v>
      </c>
      <c r="G141" s="439">
        <f t="shared" si="18"/>
        <v>1995</v>
      </c>
      <c r="H141" s="439">
        <f t="shared" si="18"/>
        <v>636</v>
      </c>
      <c r="I141" s="439">
        <f t="shared" si="18"/>
        <v>741</v>
      </c>
      <c r="J141" s="439">
        <f t="shared" si="18"/>
        <v>255</v>
      </c>
      <c r="K141" s="439">
        <f t="shared" si="18"/>
        <v>243</v>
      </c>
      <c r="L141" s="439">
        <f t="shared" si="18"/>
        <v>5148</v>
      </c>
      <c r="M141" s="439">
        <f t="shared" si="18"/>
        <v>5994</v>
      </c>
      <c r="N141" s="439">
        <f t="shared" si="18"/>
        <v>11142</v>
      </c>
    </row>
    <row r="142" spans="1:14" ht="12" x14ac:dyDescent="0.2">
      <c r="A142" s="438"/>
      <c r="B142" s="436"/>
      <c r="C142" s="437"/>
      <c r="D142" s="169">
        <f t="shared" ref="D142:N142" si="19">+D141/3</f>
        <v>910</v>
      </c>
      <c r="E142" s="169">
        <f t="shared" si="19"/>
        <v>1005</v>
      </c>
      <c r="F142" s="169">
        <f t="shared" si="19"/>
        <v>509</v>
      </c>
      <c r="G142" s="169">
        <f t="shared" si="19"/>
        <v>665</v>
      </c>
      <c r="H142" s="169">
        <f t="shared" si="19"/>
        <v>212</v>
      </c>
      <c r="I142" s="169">
        <f t="shared" si="19"/>
        <v>247</v>
      </c>
      <c r="J142" s="169">
        <f t="shared" si="19"/>
        <v>85</v>
      </c>
      <c r="K142" s="169">
        <f t="shared" si="19"/>
        <v>81</v>
      </c>
      <c r="L142" s="169">
        <f t="shared" si="19"/>
        <v>1716</v>
      </c>
      <c r="M142" s="169">
        <f t="shared" si="19"/>
        <v>1998</v>
      </c>
      <c r="N142" s="169">
        <f t="shared" si="19"/>
        <v>3714</v>
      </c>
    </row>
    <row r="143" spans="1:14" ht="12" x14ac:dyDescent="0.2">
      <c r="A143" s="438"/>
      <c r="B143" s="436"/>
      <c r="C143" s="437"/>
      <c r="D143" s="457">
        <f>+D142-D135</f>
        <v>0</v>
      </c>
      <c r="E143" s="457"/>
      <c r="F143" s="457">
        <f>+F142-F135</f>
        <v>0</v>
      </c>
      <c r="G143" s="457"/>
      <c r="H143" s="457">
        <f>+H142-H135</f>
        <v>0</v>
      </c>
      <c r="I143" s="457"/>
      <c r="J143" s="457"/>
      <c r="K143" s="457">
        <f>+K142-K135</f>
        <v>0</v>
      </c>
      <c r="L143" s="457">
        <f>+L142-L135</f>
        <v>0</v>
      </c>
      <c r="M143" s="457">
        <f>+M142-M135</f>
        <v>0</v>
      </c>
      <c r="N143" s="457">
        <f>+N142-N135</f>
        <v>0</v>
      </c>
    </row>
    <row r="144" spans="1:14" ht="12" x14ac:dyDescent="0.2">
      <c r="C144" s="168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</row>
    <row r="145" spans="1:14" ht="12" x14ac:dyDescent="0.2"/>
    <row r="146" spans="1:14" ht="12" x14ac:dyDescent="0.2"/>
    <row r="147" spans="1:14" ht="12" x14ac:dyDescent="0.2">
      <c r="L147" s="379"/>
      <c r="M147" s="458"/>
      <c r="N147" s="393"/>
    </row>
    <row r="148" spans="1:14" ht="12" x14ac:dyDescent="0.2">
      <c r="L148" s="379"/>
      <c r="M148" s="458"/>
      <c r="N148" s="393"/>
    </row>
    <row r="149" spans="1:14" ht="12" x14ac:dyDescent="0.2">
      <c r="L149" s="379"/>
      <c r="M149" s="458"/>
      <c r="N149" s="393"/>
    </row>
    <row r="150" spans="1:14" ht="12" x14ac:dyDescent="0.2">
      <c r="L150" s="379"/>
      <c r="M150" s="379"/>
      <c r="N150" s="393"/>
    </row>
    <row r="154" spans="1:14" ht="12" x14ac:dyDescent="0.2"/>
    <row r="159" spans="1:14" ht="12.75" customHeight="1" x14ac:dyDescent="0.2">
      <c r="A159" s="177"/>
      <c r="B159" s="177"/>
      <c r="C159" s="440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60"/>
    </row>
    <row r="160" spans="1:14" ht="12.75" customHeight="1" x14ac:dyDescent="0.2">
      <c r="A160" s="177"/>
      <c r="B160" s="177"/>
      <c r="C160" s="440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60"/>
    </row>
    <row r="161" spans="1:14" ht="12.75" customHeight="1" x14ac:dyDescent="0.2">
      <c r="A161" s="177"/>
      <c r="B161" s="177"/>
      <c r="C161" s="440"/>
      <c r="D161" s="459"/>
      <c r="E161" s="459"/>
      <c r="F161" s="459"/>
      <c r="G161" s="459"/>
      <c r="H161" s="459"/>
      <c r="I161" s="459"/>
      <c r="J161" s="459"/>
      <c r="K161" s="459"/>
      <c r="L161" s="459"/>
      <c r="M161" s="459"/>
      <c r="N161" s="460"/>
    </row>
    <row r="162" spans="1:14" ht="12.75" customHeight="1" x14ac:dyDescent="0.2">
      <c r="A162" s="177"/>
      <c r="B162" s="177"/>
      <c r="C162" s="440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60"/>
    </row>
    <row r="163" spans="1:14" ht="12.75" customHeight="1" x14ac:dyDescent="0.2">
      <c r="A163" s="177"/>
      <c r="B163" s="177"/>
      <c r="C163" s="440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60"/>
    </row>
    <row r="164" spans="1:14" ht="12.75" customHeight="1" x14ac:dyDescent="0.2">
      <c r="A164" s="177"/>
      <c r="B164" s="177"/>
      <c r="C164" s="440"/>
      <c r="D164" s="459"/>
      <c r="E164" s="459"/>
      <c r="F164" s="459"/>
      <c r="G164" s="459"/>
      <c r="H164" s="459"/>
      <c r="I164" s="459"/>
      <c r="J164" s="459"/>
      <c r="K164" s="459"/>
      <c r="L164" s="459"/>
      <c r="M164" s="459"/>
      <c r="N164" s="460"/>
    </row>
    <row r="165" spans="1:14" ht="12.75" customHeight="1" x14ac:dyDescent="0.2">
      <c r="A165" s="177"/>
      <c r="B165" s="320"/>
      <c r="C165" s="442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60"/>
    </row>
    <row r="166" spans="1:14" ht="12.75" customHeight="1" x14ac:dyDescent="0.2">
      <c r="A166" s="177"/>
      <c r="B166" s="320"/>
      <c r="C166" s="443"/>
      <c r="D166" s="461"/>
      <c r="E166" s="461"/>
      <c r="F166" s="462"/>
      <c r="G166" s="462"/>
      <c r="H166" s="461"/>
      <c r="I166" s="461"/>
      <c r="J166" s="461"/>
      <c r="K166" s="461"/>
      <c r="L166" s="461"/>
      <c r="M166" s="461"/>
      <c r="N166" s="463"/>
    </row>
    <row r="167" spans="1:14" ht="12.75" customHeight="1" x14ac:dyDescent="0.2">
      <c r="A167" s="177"/>
      <c r="B167" s="320"/>
      <c r="C167" s="445"/>
      <c r="D167" s="463"/>
      <c r="E167" s="463"/>
      <c r="F167" s="462"/>
      <c r="G167" s="462"/>
      <c r="H167" s="463"/>
      <c r="I167" s="463"/>
      <c r="J167" s="463"/>
      <c r="K167" s="463"/>
      <c r="L167" s="463"/>
      <c r="M167" s="463"/>
      <c r="N167" s="463"/>
    </row>
    <row r="168" spans="1:14" ht="12.75" customHeight="1" x14ac:dyDescent="0.2">
      <c r="A168" s="177"/>
      <c r="B168" s="320"/>
      <c r="C168" s="445"/>
      <c r="D168" s="463"/>
      <c r="E168" s="463"/>
      <c r="F168" s="462"/>
      <c r="G168" s="462"/>
      <c r="H168" s="463"/>
      <c r="I168" s="463"/>
      <c r="J168" s="463"/>
      <c r="K168" s="463"/>
      <c r="L168" s="463"/>
      <c r="M168" s="463"/>
      <c r="N168" s="463"/>
    </row>
    <row r="169" spans="1:14" ht="12.75" customHeight="1" x14ac:dyDescent="0.2">
      <c r="A169" s="177"/>
      <c r="B169" s="320"/>
      <c r="C169" s="445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</row>
    <row r="170" spans="1:14" ht="12.75" customHeight="1" x14ac:dyDescent="0.2">
      <c r="A170" s="177"/>
      <c r="B170" s="320"/>
      <c r="C170" s="443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3"/>
    </row>
    <row r="171" spans="1:14" ht="12.75" customHeight="1" x14ac:dyDescent="0.2">
      <c r="A171" s="177"/>
      <c r="B171" s="320"/>
      <c r="C171" s="445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</row>
    <row r="172" spans="1:14" ht="12.75" customHeight="1" x14ac:dyDescent="0.2">
      <c r="A172" s="177"/>
      <c r="B172" s="320"/>
      <c r="C172" s="445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</row>
    <row r="173" spans="1:14" ht="12.75" customHeight="1" x14ac:dyDescent="0.2">
      <c r="A173" s="177"/>
      <c r="B173" s="177"/>
      <c r="C173" s="445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</row>
    <row r="174" spans="1:14" ht="12.75" customHeight="1" x14ac:dyDescent="0.2">
      <c r="A174" s="177"/>
      <c r="B174" s="177"/>
      <c r="C174" s="177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</row>
    <row r="175" spans="1:14" ht="12.75" customHeight="1" x14ac:dyDescent="0.2">
      <c r="A175" s="177"/>
      <c r="B175" s="177"/>
      <c r="C175" s="177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</row>
    <row r="176" spans="1:14" ht="12.75" customHeight="1" x14ac:dyDescent="0.2">
      <c r="A176" s="177"/>
      <c r="B176" s="177"/>
      <c r="C176" s="177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</row>
    <row r="177" spans="1:14" ht="12.75" customHeight="1" x14ac:dyDescent="0.2">
      <c r="A177" s="177"/>
      <c r="B177" s="177"/>
      <c r="C177" s="177"/>
      <c r="D177" s="463"/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</row>
    <row r="178" spans="1:14" ht="12.75" customHeight="1" x14ac:dyDescent="0.2">
      <c r="A178" s="177"/>
      <c r="B178" s="177"/>
      <c r="C178" s="177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</row>
    <row r="179" spans="1:14" ht="12.75" customHeight="1" x14ac:dyDescent="0.2">
      <c r="A179" s="177"/>
      <c r="B179" s="177"/>
      <c r="C179" s="177"/>
      <c r="D179" s="461"/>
      <c r="E179" s="461"/>
      <c r="F179" s="461"/>
      <c r="G179" s="461"/>
      <c r="H179" s="461"/>
      <c r="I179" s="461"/>
      <c r="J179" s="461"/>
      <c r="K179" s="461"/>
      <c r="L179" s="461"/>
      <c r="M179" s="461"/>
      <c r="N179" s="463"/>
    </row>
    <row r="180" spans="1:14" ht="12.75" customHeight="1" x14ac:dyDescent="0.2">
      <c r="A180" s="177"/>
      <c r="B180" s="177"/>
      <c r="C180" s="177"/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</row>
    <row r="181" spans="1:14" ht="12.75" customHeight="1" x14ac:dyDescent="0.2">
      <c r="A181" s="177"/>
      <c r="B181" s="177"/>
      <c r="C181" s="177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</row>
    <row r="182" spans="1:14" ht="12.75" customHeight="1" x14ac:dyDescent="0.2">
      <c r="A182" s="177"/>
      <c r="B182" s="177"/>
      <c r="C182" s="177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</row>
    <row r="183" spans="1:14" s="177" customFormat="1" ht="12.75" customHeight="1" x14ac:dyDescent="0.2"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</row>
    <row r="184" spans="1:14" s="177" customFormat="1" ht="12.75" customHeight="1" x14ac:dyDescent="0.2">
      <c r="B184" s="447"/>
      <c r="C184" s="444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</row>
    <row r="185" spans="1:14" s="177" customFormat="1" ht="12.75" customHeight="1" x14ac:dyDescent="0.2">
      <c r="B185" s="446"/>
      <c r="C185" s="448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</row>
    <row r="186" spans="1:14" s="177" customFormat="1" ht="12.75" customHeight="1" x14ac:dyDescent="0.2">
      <c r="B186" s="446"/>
      <c r="C186" s="446"/>
      <c r="D186" s="463"/>
      <c r="E186" s="463"/>
      <c r="F186" s="463"/>
      <c r="G186" s="463"/>
      <c r="H186" s="463"/>
      <c r="I186" s="463"/>
      <c r="J186" s="463"/>
      <c r="K186" s="463"/>
      <c r="L186" s="463"/>
      <c r="M186" s="463"/>
      <c r="N186" s="463"/>
    </row>
    <row r="187" spans="1:14" s="177" customFormat="1" ht="12.75" customHeight="1" x14ac:dyDescent="0.2">
      <c r="B187" s="446"/>
      <c r="C187" s="446"/>
      <c r="D187" s="463"/>
      <c r="E187" s="463"/>
      <c r="F187" s="463"/>
      <c r="G187" s="463"/>
      <c r="H187" s="463"/>
      <c r="I187" s="463"/>
      <c r="J187" s="463"/>
      <c r="K187" s="463"/>
      <c r="L187" s="463"/>
      <c r="M187" s="463"/>
      <c r="N187" s="463"/>
    </row>
    <row r="188" spans="1:14" s="177" customFormat="1" ht="12.75" customHeight="1" x14ac:dyDescent="0.2">
      <c r="B188" s="447"/>
      <c r="C188" s="444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</row>
    <row r="189" spans="1:14" s="177" customFormat="1" ht="12.75" customHeight="1" x14ac:dyDescent="0.2">
      <c r="B189" s="446"/>
      <c r="C189" s="446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</row>
    <row r="190" spans="1:14" s="177" customFormat="1" ht="12.75" customHeight="1" x14ac:dyDescent="0.2">
      <c r="C190" s="449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</row>
    <row r="191" spans="1:14" s="177" customFormat="1" ht="12.75" customHeight="1" x14ac:dyDescent="0.2">
      <c r="B191" s="446"/>
      <c r="C191" s="446"/>
      <c r="D191" s="463"/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</row>
    <row r="192" spans="1:14" s="177" customFormat="1" ht="12.75" customHeight="1" x14ac:dyDescent="0.2">
      <c r="B192" s="446"/>
      <c r="C192" s="446"/>
      <c r="D192" s="463"/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</row>
    <row r="193" spans="1:14" s="177" customFormat="1" ht="12.75" customHeight="1" x14ac:dyDescent="0.2">
      <c r="B193" s="446"/>
      <c r="C193" s="446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</row>
    <row r="194" spans="1:14" s="177" customFormat="1" ht="12.75" customHeight="1" x14ac:dyDescent="0.2">
      <c r="B194" s="447"/>
      <c r="C194" s="444"/>
      <c r="D194" s="463"/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</row>
    <row r="195" spans="1:14" s="177" customFormat="1" ht="12.75" customHeight="1" x14ac:dyDescent="0.2">
      <c r="B195" s="446"/>
      <c r="C195" s="446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</row>
    <row r="196" spans="1:14" s="177" customFormat="1" ht="12.75" customHeight="1" x14ac:dyDescent="0.2">
      <c r="B196" s="446"/>
      <c r="C196" s="446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</row>
    <row r="197" spans="1:14" s="177" customFormat="1" ht="12.75" customHeight="1" x14ac:dyDescent="0.2">
      <c r="B197" s="446"/>
      <c r="C197" s="446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</row>
    <row r="198" spans="1:14" s="177" customFormat="1" ht="12.75" customHeight="1" x14ac:dyDescent="0.2">
      <c r="B198" s="446"/>
      <c r="C198" s="446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</row>
    <row r="199" spans="1:14" s="177" customFormat="1" ht="12.75" customHeight="1" x14ac:dyDescent="0.2">
      <c r="B199" s="446"/>
      <c r="C199" s="446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</row>
    <row r="200" spans="1:14" s="177" customFormat="1" ht="12.75" customHeight="1" x14ac:dyDescent="0.2">
      <c r="B200" s="446"/>
      <c r="C200" s="448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</row>
    <row r="201" spans="1:14" s="177" customFormat="1" ht="12.75" customHeight="1" x14ac:dyDescent="0.2">
      <c r="A201" s="324"/>
      <c r="B201" s="446"/>
      <c r="C201" s="448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</row>
    <row r="202" spans="1:14" s="177" customFormat="1" ht="12.75" customHeight="1" x14ac:dyDescent="0.2">
      <c r="A202" s="324"/>
      <c r="B202" s="446"/>
      <c r="C202" s="450"/>
      <c r="D202" s="460"/>
      <c r="E202" s="460"/>
      <c r="F202" s="460"/>
      <c r="G202" s="460"/>
      <c r="H202" s="460"/>
      <c r="I202" s="460"/>
      <c r="J202" s="460"/>
      <c r="K202" s="460"/>
      <c r="L202" s="460"/>
      <c r="M202" s="460"/>
      <c r="N202" s="460"/>
    </row>
    <row r="203" spans="1:14" s="177" customFormat="1" ht="12.75" customHeight="1" x14ac:dyDescent="0.2">
      <c r="C203" s="450"/>
      <c r="D203" s="460"/>
      <c r="E203" s="460"/>
      <c r="F203" s="460"/>
      <c r="G203" s="460"/>
      <c r="H203" s="460"/>
      <c r="I203" s="460"/>
      <c r="J203" s="460"/>
      <c r="K203" s="460"/>
      <c r="L203" s="460"/>
      <c r="M203" s="460"/>
      <c r="N203" s="460"/>
    </row>
    <row r="204" spans="1:14" s="177" customFormat="1" ht="12.75" customHeight="1" x14ac:dyDescent="0.2">
      <c r="C204" s="450"/>
      <c r="D204" s="460"/>
      <c r="E204" s="460"/>
      <c r="F204" s="460"/>
      <c r="G204" s="460"/>
      <c r="H204" s="460"/>
      <c r="I204" s="460"/>
      <c r="J204" s="460"/>
      <c r="K204" s="460"/>
      <c r="L204" s="460"/>
      <c r="M204" s="460"/>
      <c r="N204" s="460"/>
    </row>
    <row r="205" spans="1:14" s="177" customFormat="1" ht="12.75" customHeight="1" x14ac:dyDescent="0.2">
      <c r="C205" s="450"/>
      <c r="D205" s="460"/>
      <c r="E205" s="460"/>
      <c r="F205" s="460"/>
      <c r="G205" s="460"/>
      <c r="H205" s="460"/>
      <c r="I205" s="460"/>
      <c r="J205" s="460"/>
      <c r="K205" s="460"/>
      <c r="L205" s="460"/>
      <c r="M205" s="460"/>
      <c r="N205" s="460"/>
    </row>
    <row r="206" spans="1:14" s="177" customFormat="1" ht="12.75" customHeight="1" x14ac:dyDescent="0.2">
      <c r="C206" s="450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</row>
    <row r="207" spans="1:14" s="177" customFormat="1" ht="12.75" customHeight="1" x14ac:dyDescent="0.2">
      <c r="C207" s="450"/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</row>
    <row r="208" spans="1:14" s="177" customFormat="1" ht="12.75" customHeight="1" x14ac:dyDescent="0.2">
      <c r="C208" s="450"/>
      <c r="D208" s="460"/>
      <c r="E208" s="460"/>
      <c r="F208" s="460"/>
      <c r="G208" s="460"/>
      <c r="H208" s="460"/>
      <c r="I208" s="460"/>
      <c r="J208" s="460"/>
      <c r="K208" s="460"/>
      <c r="L208" s="460"/>
      <c r="M208" s="460"/>
      <c r="N208" s="460"/>
    </row>
    <row r="209" spans="1:14" s="177" customFormat="1" ht="12.75" customHeight="1" x14ac:dyDescent="0.2">
      <c r="C209" s="450"/>
      <c r="D209" s="460"/>
      <c r="E209" s="460"/>
      <c r="F209" s="460"/>
      <c r="G209" s="460"/>
      <c r="H209" s="460"/>
      <c r="I209" s="460"/>
      <c r="J209" s="460"/>
      <c r="K209" s="460"/>
      <c r="L209" s="460"/>
      <c r="M209" s="460"/>
      <c r="N209" s="460"/>
    </row>
    <row r="210" spans="1:14" s="177" customFormat="1" ht="12.75" customHeight="1" x14ac:dyDescent="0.2">
      <c r="C210" s="450"/>
      <c r="D210" s="460"/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</row>
    <row r="211" spans="1:14" s="177" customFormat="1" ht="12.75" customHeight="1" x14ac:dyDescent="0.2">
      <c r="C211" s="450"/>
      <c r="D211" s="460"/>
      <c r="E211" s="460"/>
      <c r="F211" s="460"/>
      <c r="G211" s="460"/>
      <c r="H211" s="460"/>
      <c r="I211" s="460"/>
      <c r="J211" s="460"/>
      <c r="K211" s="460"/>
      <c r="L211" s="460"/>
      <c r="M211" s="460"/>
      <c r="N211" s="460"/>
    </row>
    <row r="212" spans="1:14" s="177" customFormat="1" ht="12.75" customHeight="1" x14ac:dyDescent="0.2">
      <c r="C212" s="450"/>
      <c r="D212" s="460"/>
      <c r="E212" s="460"/>
      <c r="F212" s="460"/>
      <c r="G212" s="460"/>
      <c r="H212" s="460"/>
      <c r="I212" s="460"/>
      <c r="J212" s="460"/>
      <c r="K212" s="460"/>
      <c r="L212" s="460"/>
      <c r="M212" s="460"/>
      <c r="N212" s="460"/>
    </row>
    <row r="213" spans="1:14" s="177" customFormat="1" ht="12.75" customHeight="1" x14ac:dyDescent="0.2">
      <c r="C213" s="450"/>
      <c r="D213" s="460"/>
      <c r="E213" s="460"/>
      <c r="F213" s="460"/>
      <c r="G213" s="460"/>
      <c r="H213" s="460"/>
      <c r="I213" s="460"/>
      <c r="J213" s="460"/>
      <c r="K213" s="460"/>
      <c r="L213" s="460"/>
      <c r="M213" s="460"/>
      <c r="N213" s="460"/>
    </row>
    <row r="214" spans="1:14" s="177" customFormat="1" ht="12.75" customHeight="1" x14ac:dyDescent="0.2">
      <c r="C214" s="450"/>
      <c r="D214" s="460"/>
      <c r="E214" s="460"/>
      <c r="F214" s="460"/>
      <c r="G214" s="460"/>
      <c r="H214" s="460"/>
      <c r="I214" s="460"/>
      <c r="J214" s="460"/>
      <c r="K214" s="460"/>
      <c r="L214" s="460"/>
      <c r="M214" s="460"/>
      <c r="N214" s="460"/>
    </row>
    <row r="215" spans="1:14" s="177" customFormat="1" ht="12.75" customHeight="1" x14ac:dyDescent="0.2">
      <c r="A215" s="170"/>
      <c r="B215" s="170"/>
      <c r="C215" s="45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</row>
    <row r="216" spans="1:14" s="177" customFormat="1" ht="12.75" customHeight="1" x14ac:dyDescent="0.2">
      <c r="A216" s="170"/>
      <c r="B216" s="170"/>
      <c r="C216" s="45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</row>
    <row r="217" spans="1:14" s="177" customFormat="1" ht="12.75" customHeight="1" x14ac:dyDescent="0.2">
      <c r="A217" s="170"/>
      <c r="B217" s="170"/>
      <c r="C217" s="603"/>
      <c r="D217" s="331"/>
      <c r="E217" s="331"/>
      <c r="F217" s="331"/>
      <c r="G217" s="331"/>
      <c r="H217" s="331"/>
      <c r="I217" s="331"/>
      <c r="J217" s="331"/>
      <c r="K217" s="331"/>
      <c r="L217" s="331"/>
      <c r="M217" s="331"/>
      <c r="N217" s="195"/>
    </row>
    <row r="218" spans="1:14" s="177" customFormat="1" ht="12.75" customHeight="1" x14ac:dyDescent="0.2">
      <c r="A218" s="170"/>
      <c r="B218" s="170"/>
      <c r="C218" s="603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195"/>
    </row>
    <row r="219" spans="1:14" s="177" customFormat="1" ht="12.75" customHeight="1" x14ac:dyDescent="0.2">
      <c r="A219" s="170"/>
      <c r="B219" s="170"/>
      <c r="C219" s="603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195"/>
    </row>
    <row r="220" spans="1:14" s="177" customFormat="1" ht="12.75" customHeight="1" x14ac:dyDescent="0.2">
      <c r="A220" s="170"/>
      <c r="B220" s="170"/>
      <c r="C220" s="603"/>
      <c r="D220" s="331"/>
      <c r="E220" s="331"/>
      <c r="F220" s="331"/>
      <c r="G220" s="331"/>
      <c r="H220" s="331"/>
      <c r="I220" s="331"/>
      <c r="J220" s="331"/>
      <c r="K220" s="331"/>
      <c r="L220" s="331"/>
      <c r="M220" s="331"/>
      <c r="N220" s="195"/>
    </row>
    <row r="221" spans="1:14" s="177" customFormat="1" ht="12.75" customHeight="1" x14ac:dyDescent="0.2">
      <c r="A221" s="170"/>
      <c r="B221" s="170"/>
      <c r="C221" s="603"/>
      <c r="D221" s="331"/>
      <c r="E221" s="331"/>
      <c r="F221" s="331"/>
      <c r="G221" s="331"/>
      <c r="H221" s="331"/>
      <c r="I221" s="331"/>
      <c r="J221" s="331"/>
      <c r="K221" s="331"/>
      <c r="L221" s="331"/>
      <c r="M221" s="331"/>
      <c r="N221" s="195"/>
    </row>
    <row r="222" spans="1:14" s="177" customFormat="1" ht="12.75" customHeight="1" x14ac:dyDescent="0.2">
      <c r="A222" s="170"/>
      <c r="B222" s="170"/>
      <c r="C222" s="603"/>
      <c r="D222" s="331"/>
      <c r="E222" s="331"/>
      <c r="F222" s="331"/>
      <c r="G222" s="331"/>
      <c r="H222" s="331"/>
      <c r="I222" s="331"/>
      <c r="J222" s="331"/>
      <c r="K222" s="331"/>
      <c r="L222" s="331"/>
      <c r="M222" s="331"/>
      <c r="N222" s="195"/>
    </row>
    <row r="223" spans="1:14" s="177" customFormat="1" ht="12.75" customHeight="1" x14ac:dyDescent="0.2">
      <c r="A223" s="170"/>
      <c r="B223" s="170"/>
      <c r="C223" s="603"/>
      <c r="D223" s="331"/>
      <c r="E223" s="331"/>
      <c r="F223" s="331"/>
      <c r="G223" s="331"/>
      <c r="H223" s="331"/>
      <c r="I223" s="331"/>
      <c r="J223" s="331"/>
      <c r="K223" s="331"/>
      <c r="L223" s="331"/>
      <c r="M223" s="331"/>
      <c r="N223" s="195"/>
    </row>
    <row r="224" spans="1:14" s="177" customFormat="1" ht="12.75" customHeight="1" x14ac:dyDescent="0.2">
      <c r="A224" s="170"/>
      <c r="B224" s="170"/>
      <c r="C224" s="603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195"/>
    </row>
    <row r="225" spans="1:14" s="177" customFormat="1" ht="12.75" customHeight="1" x14ac:dyDescent="0.2">
      <c r="A225" s="170"/>
      <c r="B225" s="170"/>
      <c r="C225" s="603"/>
      <c r="D225" s="331"/>
      <c r="E225" s="331"/>
      <c r="F225" s="331"/>
      <c r="G225" s="331"/>
      <c r="H225" s="331"/>
      <c r="I225" s="331"/>
      <c r="J225" s="331"/>
      <c r="K225" s="331"/>
      <c r="L225" s="331"/>
      <c r="M225" s="331"/>
      <c r="N225" s="195"/>
    </row>
    <row r="226" spans="1:14" s="177" customFormat="1" ht="12.75" customHeight="1" x14ac:dyDescent="0.2">
      <c r="A226" s="170"/>
      <c r="B226" s="170"/>
      <c r="C226" s="603"/>
      <c r="D226" s="331"/>
      <c r="E226" s="331"/>
      <c r="F226" s="331"/>
      <c r="G226" s="331"/>
      <c r="H226" s="331"/>
      <c r="I226" s="331"/>
      <c r="J226" s="331"/>
      <c r="K226" s="331"/>
      <c r="L226" s="331"/>
      <c r="M226" s="331"/>
      <c r="N226" s="195"/>
    </row>
    <row r="227" spans="1:14" s="177" customFormat="1" ht="12.75" customHeight="1" x14ac:dyDescent="0.2">
      <c r="A227" s="170"/>
      <c r="B227" s="170"/>
      <c r="C227" s="603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195"/>
    </row>
    <row r="228" spans="1:14" s="177" customFormat="1" ht="12.75" customHeight="1" x14ac:dyDescent="0.2">
      <c r="A228" s="170"/>
      <c r="B228" s="170"/>
      <c r="C228" s="603"/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195"/>
    </row>
    <row r="229" spans="1:14" s="177" customFormat="1" ht="12.75" customHeight="1" x14ac:dyDescent="0.2">
      <c r="A229" s="170"/>
      <c r="B229" s="170"/>
      <c r="C229" s="603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195"/>
    </row>
    <row r="230" spans="1:14" s="177" customFormat="1" ht="12.75" customHeight="1" x14ac:dyDescent="0.2">
      <c r="A230" s="170"/>
      <c r="B230" s="170"/>
      <c r="C230" s="603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195"/>
    </row>
    <row r="231" spans="1:14" s="177" customFormat="1" ht="12.75" customHeight="1" x14ac:dyDescent="0.2">
      <c r="A231" s="170"/>
      <c r="B231" s="170"/>
      <c r="C231" s="603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195"/>
    </row>
    <row r="232" spans="1:14" s="177" customFormat="1" ht="12.75" customHeight="1" x14ac:dyDescent="0.2">
      <c r="A232" s="170"/>
      <c r="B232" s="170"/>
      <c r="C232" s="603"/>
      <c r="D232" s="331"/>
      <c r="E232" s="331"/>
      <c r="F232" s="331"/>
      <c r="G232" s="331"/>
      <c r="H232" s="331"/>
      <c r="I232" s="331"/>
      <c r="J232" s="331"/>
      <c r="K232" s="331"/>
      <c r="L232" s="331"/>
      <c r="M232" s="331"/>
      <c r="N232" s="195"/>
    </row>
  </sheetData>
  <mergeCells count="38">
    <mergeCell ref="A1:N1"/>
    <mergeCell ref="A3:A5"/>
    <mergeCell ref="B3:B5"/>
    <mergeCell ref="C3:C5"/>
    <mergeCell ref="D3:K3"/>
    <mergeCell ref="L3:N3"/>
    <mergeCell ref="D4:E4"/>
    <mergeCell ref="F4:G4"/>
    <mergeCell ref="H4:I4"/>
    <mergeCell ref="B60:B63"/>
    <mergeCell ref="J4:K4"/>
    <mergeCell ref="L4:L5"/>
    <mergeCell ref="M4:M5"/>
    <mergeCell ref="N4:N5"/>
    <mergeCell ref="B11:B12"/>
    <mergeCell ref="B13:B14"/>
    <mergeCell ref="B16:B17"/>
    <mergeCell ref="B18:B20"/>
    <mergeCell ref="B23:B51"/>
    <mergeCell ref="B54:B55"/>
    <mergeCell ref="B57:B58"/>
    <mergeCell ref="B107:B108"/>
    <mergeCell ref="B64:B65"/>
    <mergeCell ref="B66:B73"/>
    <mergeCell ref="B74:B76"/>
    <mergeCell ref="B81:B82"/>
    <mergeCell ref="B83:B84"/>
    <mergeCell ref="B85:B86"/>
    <mergeCell ref="B90:B93"/>
    <mergeCell ref="B94:B95"/>
    <mergeCell ref="B96:B98"/>
    <mergeCell ref="B99:B101"/>
    <mergeCell ref="B104:B106"/>
    <mergeCell ref="B110:B111"/>
    <mergeCell ref="B115:B116"/>
    <mergeCell ref="B122:B123"/>
    <mergeCell ref="B127:B129"/>
    <mergeCell ref="A135:C1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fitToHeight="8" orientation="portrait" r:id="rId1"/>
  <headerFooter alignWithMargins="0"/>
  <rowBreaks count="1" manualBreakCount="1">
    <brk id="7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120"/>
  <sheetViews>
    <sheetView showGridLines="0" showZeros="0" zoomScaleNormal="100" zoomScaleSheetLayoutView="100" workbookViewId="0">
      <selection activeCell="F6" sqref="F6"/>
    </sheetView>
  </sheetViews>
  <sheetFormatPr baseColWidth="10" defaultRowHeight="12.75" customHeight="1" x14ac:dyDescent="0.2"/>
  <cols>
    <col min="1" max="1" width="39.140625" style="170" customWidth="1"/>
    <col min="2" max="11" width="5.7109375" style="170" customWidth="1"/>
    <col min="12" max="12" width="5.7109375" style="195" customWidth="1"/>
    <col min="13" max="13" width="6.42578125" style="195" bestFit="1" customWidth="1"/>
    <col min="14" max="16384" width="11.42578125" style="170"/>
  </cols>
  <sheetData>
    <row r="1" spans="1:13" s="592" customFormat="1" ht="14.25" customHeight="1" x14ac:dyDescent="0.2">
      <c r="A1" s="914" t="s">
        <v>764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</row>
    <row r="2" spans="1:13" ht="14.25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3" s="327" customFormat="1" ht="12.75" customHeight="1" x14ac:dyDescent="0.2">
      <c r="A3" s="921" t="s">
        <v>369</v>
      </c>
      <c r="B3" s="923" t="s">
        <v>1</v>
      </c>
      <c r="C3" s="924"/>
      <c r="D3" s="924"/>
      <c r="E3" s="924"/>
      <c r="F3" s="924"/>
      <c r="G3" s="924"/>
      <c r="H3" s="924"/>
      <c r="I3" s="924"/>
      <c r="J3" s="925"/>
      <c r="K3" s="923" t="s">
        <v>4</v>
      </c>
      <c r="L3" s="924"/>
      <c r="M3" s="926"/>
    </row>
    <row r="4" spans="1:13" s="327" customFormat="1" ht="12.75" customHeight="1" x14ac:dyDescent="0.2">
      <c r="A4" s="922"/>
      <c r="B4" s="908" t="s">
        <v>0</v>
      </c>
      <c r="C4" s="930"/>
      <c r="D4" s="909"/>
      <c r="E4" s="908" t="s">
        <v>2</v>
      </c>
      <c r="F4" s="930"/>
      <c r="G4" s="909"/>
      <c r="H4" s="908" t="s">
        <v>3</v>
      </c>
      <c r="I4" s="930"/>
      <c r="J4" s="909"/>
      <c r="K4" s="927"/>
      <c r="L4" s="928"/>
      <c r="M4" s="929"/>
    </row>
    <row r="5" spans="1:13" s="327" customFormat="1" ht="12" x14ac:dyDescent="0.2">
      <c r="A5" s="464"/>
      <c r="B5" s="597" t="s">
        <v>672</v>
      </c>
      <c r="C5" s="597" t="s">
        <v>673</v>
      </c>
      <c r="D5" s="597" t="s">
        <v>4</v>
      </c>
      <c r="E5" s="597" t="s">
        <v>672</v>
      </c>
      <c r="F5" s="597" t="s">
        <v>673</v>
      </c>
      <c r="G5" s="597" t="s">
        <v>4</v>
      </c>
      <c r="H5" s="597" t="s">
        <v>672</v>
      </c>
      <c r="I5" s="597" t="s">
        <v>673</v>
      </c>
      <c r="J5" s="597" t="s">
        <v>4</v>
      </c>
      <c r="K5" s="465" t="s">
        <v>672</v>
      </c>
      <c r="L5" s="466" t="s">
        <v>673</v>
      </c>
      <c r="M5" s="467" t="s">
        <v>4</v>
      </c>
    </row>
    <row r="6" spans="1:13" s="327" customFormat="1" ht="12" x14ac:dyDescent="0.2">
      <c r="A6" s="333" t="s">
        <v>181</v>
      </c>
      <c r="B6" s="204">
        <f t="shared" ref="B6:M6" si="0">SUM(B7:B27)</f>
        <v>781</v>
      </c>
      <c r="C6" s="204">
        <f t="shared" si="0"/>
        <v>889</v>
      </c>
      <c r="D6" s="204">
        <f t="shared" si="0"/>
        <v>1670</v>
      </c>
      <c r="E6" s="204">
        <f t="shared" si="0"/>
        <v>635</v>
      </c>
      <c r="F6" s="204">
        <f t="shared" si="0"/>
        <v>775</v>
      </c>
      <c r="G6" s="204">
        <f t="shared" si="0"/>
        <v>1410</v>
      </c>
      <c r="H6" s="204">
        <f t="shared" si="0"/>
        <v>161</v>
      </c>
      <c r="I6" s="204">
        <f t="shared" si="0"/>
        <v>159</v>
      </c>
      <c r="J6" s="204">
        <f t="shared" si="0"/>
        <v>320</v>
      </c>
      <c r="K6" s="204">
        <f t="shared" si="0"/>
        <v>1577</v>
      </c>
      <c r="L6" s="204">
        <f t="shared" si="0"/>
        <v>1823</v>
      </c>
      <c r="M6" s="204">
        <f t="shared" si="0"/>
        <v>3400</v>
      </c>
    </row>
    <row r="7" spans="1:13" s="327" customFormat="1" ht="12" x14ac:dyDescent="0.2">
      <c r="A7" s="203" t="s">
        <v>180</v>
      </c>
      <c r="B7" s="468"/>
      <c r="C7" s="468"/>
      <c r="D7" s="468">
        <f t="shared" ref="D7:D27" si="1">SUM(B7:C7)</f>
        <v>0</v>
      </c>
      <c r="E7" s="468">
        <v>1</v>
      </c>
      <c r="F7" s="468">
        <v>5</v>
      </c>
      <c r="G7" s="468">
        <f t="shared" ref="G7:G27" si="2">SUM(E7:F7)</f>
        <v>6</v>
      </c>
      <c r="H7" s="468"/>
      <c r="I7" s="468"/>
      <c r="J7" s="468">
        <f t="shared" ref="J7:J27" si="3">SUM(H7:I7)</f>
        <v>0</v>
      </c>
      <c r="K7" s="468">
        <f t="shared" ref="K7:L27" si="4">+B7+E7+H7</f>
        <v>1</v>
      </c>
      <c r="L7" s="321">
        <f t="shared" si="4"/>
        <v>5</v>
      </c>
      <c r="M7" s="321">
        <f t="shared" ref="M7:M27" si="5">SUM(K7:L7)</f>
        <v>6</v>
      </c>
    </row>
    <row r="8" spans="1:13" s="327" customFormat="1" ht="12" x14ac:dyDescent="0.2">
      <c r="A8" s="203" t="s">
        <v>179</v>
      </c>
      <c r="B8" s="468"/>
      <c r="C8" s="468"/>
      <c r="D8" s="468">
        <f t="shared" si="1"/>
        <v>0</v>
      </c>
      <c r="E8" s="468">
        <v>44</v>
      </c>
      <c r="F8" s="468">
        <v>38</v>
      </c>
      <c r="G8" s="468">
        <f t="shared" si="2"/>
        <v>82</v>
      </c>
      <c r="H8" s="468">
        <v>11</v>
      </c>
      <c r="I8" s="468">
        <v>4</v>
      </c>
      <c r="J8" s="468">
        <f t="shared" si="3"/>
        <v>15</v>
      </c>
      <c r="K8" s="468">
        <f t="shared" si="4"/>
        <v>55</v>
      </c>
      <c r="L8" s="321">
        <f t="shared" si="4"/>
        <v>42</v>
      </c>
      <c r="M8" s="321">
        <f t="shared" si="5"/>
        <v>97</v>
      </c>
    </row>
    <row r="9" spans="1:13" ht="12" x14ac:dyDescent="0.2">
      <c r="A9" s="203" t="s">
        <v>178</v>
      </c>
      <c r="B9" s="468"/>
      <c r="C9" s="468"/>
      <c r="D9" s="468">
        <f t="shared" si="1"/>
        <v>0</v>
      </c>
      <c r="E9" s="468">
        <v>10</v>
      </c>
      <c r="F9" s="468">
        <v>9</v>
      </c>
      <c r="G9" s="468">
        <f t="shared" si="2"/>
        <v>19</v>
      </c>
      <c r="H9" s="468"/>
      <c r="I9" s="468"/>
      <c r="J9" s="468">
        <f t="shared" si="3"/>
        <v>0</v>
      </c>
      <c r="K9" s="468">
        <f t="shared" si="4"/>
        <v>10</v>
      </c>
      <c r="L9" s="321">
        <f t="shared" si="4"/>
        <v>9</v>
      </c>
      <c r="M9" s="321">
        <f t="shared" si="5"/>
        <v>19</v>
      </c>
    </row>
    <row r="10" spans="1:13" ht="12" x14ac:dyDescent="0.2">
      <c r="A10" s="203" t="s">
        <v>177</v>
      </c>
      <c r="B10" s="468"/>
      <c r="C10" s="468"/>
      <c r="D10" s="468">
        <f t="shared" si="1"/>
        <v>0</v>
      </c>
      <c r="E10" s="468">
        <v>17</v>
      </c>
      <c r="F10" s="468">
        <v>15</v>
      </c>
      <c r="G10" s="468">
        <f t="shared" si="2"/>
        <v>32</v>
      </c>
      <c r="H10" s="468">
        <v>13</v>
      </c>
      <c r="I10" s="468">
        <v>8</v>
      </c>
      <c r="J10" s="468">
        <f t="shared" si="3"/>
        <v>21</v>
      </c>
      <c r="K10" s="468">
        <f t="shared" si="4"/>
        <v>30</v>
      </c>
      <c r="L10" s="321">
        <f t="shared" si="4"/>
        <v>23</v>
      </c>
      <c r="M10" s="321">
        <f t="shared" si="5"/>
        <v>53</v>
      </c>
    </row>
    <row r="11" spans="1:13" ht="12" x14ac:dyDescent="0.2">
      <c r="A11" s="203" t="s">
        <v>175</v>
      </c>
      <c r="B11" s="468">
        <v>6</v>
      </c>
      <c r="C11" s="468">
        <v>4</v>
      </c>
      <c r="D11" s="468">
        <f t="shared" si="1"/>
        <v>10</v>
      </c>
      <c r="E11" s="468">
        <v>8</v>
      </c>
      <c r="F11" s="468">
        <v>19</v>
      </c>
      <c r="G11" s="468">
        <f t="shared" si="2"/>
        <v>27</v>
      </c>
      <c r="H11" s="468">
        <v>8</v>
      </c>
      <c r="I11" s="468">
        <v>4</v>
      </c>
      <c r="J11" s="468">
        <f t="shared" si="3"/>
        <v>12</v>
      </c>
      <c r="K11" s="468">
        <f t="shared" si="4"/>
        <v>22</v>
      </c>
      <c r="L11" s="321">
        <f t="shared" si="4"/>
        <v>27</v>
      </c>
      <c r="M11" s="321">
        <f t="shared" si="5"/>
        <v>49</v>
      </c>
    </row>
    <row r="12" spans="1:13" ht="12" x14ac:dyDescent="0.2">
      <c r="A12" s="203" t="s">
        <v>174</v>
      </c>
      <c r="B12" s="469">
        <v>3</v>
      </c>
      <c r="C12" s="469">
        <v>5</v>
      </c>
      <c r="D12" s="469">
        <f t="shared" si="1"/>
        <v>8</v>
      </c>
      <c r="E12" s="469">
        <v>20</v>
      </c>
      <c r="F12" s="468">
        <v>81</v>
      </c>
      <c r="G12" s="468">
        <f t="shared" si="2"/>
        <v>101</v>
      </c>
      <c r="H12" s="468"/>
      <c r="I12" s="468"/>
      <c r="J12" s="468">
        <f t="shared" si="3"/>
        <v>0</v>
      </c>
      <c r="K12" s="468">
        <f t="shared" si="4"/>
        <v>23</v>
      </c>
      <c r="L12" s="321">
        <f t="shared" si="4"/>
        <v>86</v>
      </c>
      <c r="M12" s="321">
        <f t="shared" si="5"/>
        <v>109</v>
      </c>
    </row>
    <row r="13" spans="1:13" ht="12" x14ac:dyDescent="0.2">
      <c r="A13" s="203" t="s">
        <v>173</v>
      </c>
      <c r="B13" s="468">
        <v>5</v>
      </c>
      <c r="C13" s="468">
        <v>11</v>
      </c>
      <c r="D13" s="468">
        <f t="shared" si="1"/>
        <v>16</v>
      </c>
      <c r="E13" s="468">
        <v>12</v>
      </c>
      <c r="F13" s="468">
        <v>15</v>
      </c>
      <c r="G13" s="468">
        <f t="shared" si="2"/>
        <v>27</v>
      </c>
      <c r="H13" s="468">
        <v>10</v>
      </c>
      <c r="I13" s="468">
        <v>13</v>
      </c>
      <c r="J13" s="468">
        <f t="shared" si="3"/>
        <v>23</v>
      </c>
      <c r="K13" s="468">
        <f t="shared" si="4"/>
        <v>27</v>
      </c>
      <c r="L13" s="321">
        <f t="shared" si="4"/>
        <v>39</v>
      </c>
      <c r="M13" s="321">
        <f t="shared" si="5"/>
        <v>66</v>
      </c>
    </row>
    <row r="14" spans="1:13" ht="12" x14ac:dyDescent="0.2">
      <c r="A14" s="203" t="s">
        <v>172</v>
      </c>
      <c r="B14" s="468"/>
      <c r="C14" s="468"/>
      <c r="D14" s="468">
        <f t="shared" si="1"/>
        <v>0</v>
      </c>
      <c r="E14" s="468">
        <f>253+39</f>
        <v>292</v>
      </c>
      <c r="F14" s="468">
        <f>237+34</f>
        <v>271</v>
      </c>
      <c r="G14" s="468">
        <f t="shared" si="2"/>
        <v>563</v>
      </c>
      <c r="H14" s="468">
        <v>4</v>
      </c>
      <c r="I14" s="468">
        <v>6</v>
      </c>
      <c r="J14" s="468">
        <f t="shared" si="3"/>
        <v>10</v>
      </c>
      <c r="K14" s="468">
        <f t="shared" si="4"/>
        <v>296</v>
      </c>
      <c r="L14" s="321">
        <f t="shared" si="4"/>
        <v>277</v>
      </c>
      <c r="M14" s="321">
        <f t="shared" si="5"/>
        <v>573</v>
      </c>
    </row>
    <row r="15" spans="1:13" ht="12" x14ac:dyDescent="0.2">
      <c r="A15" s="203" t="s">
        <v>169</v>
      </c>
      <c r="B15" s="468">
        <v>14</v>
      </c>
      <c r="C15" s="468">
        <v>15</v>
      </c>
      <c r="D15" s="468">
        <f t="shared" si="1"/>
        <v>29</v>
      </c>
      <c r="E15" s="468">
        <f>61+5</f>
        <v>66</v>
      </c>
      <c r="F15" s="468">
        <f>55+3</f>
        <v>58</v>
      </c>
      <c r="G15" s="468">
        <f t="shared" si="2"/>
        <v>124</v>
      </c>
      <c r="H15" s="468">
        <v>11</v>
      </c>
      <c r="I15" s="468">
        <v>5</v>
      </c>
      <c r="J15" s="468">
        <f t="shared" si="3"/>
        <v>16</v>
      </c>
      <c r="K15" s="468">
        <f t="shared" si="4"/>
        <v>91</v>
      </c>
      <c r="L15" s="321">
        <f t="shared" si="4"/>
        <v>78</v>
      </c>
      <c r="M15" s="321">
        <f t="shared" si="5"/>
        <v>169</v>
      </c>
    </row>
    <row r="16" spans="1:13" ht="12" x14ac:dyDescent="0.2">
      <c r="A16" s="203" t="s">
        <v>165</v>
      </c>
      <c r="B16" s="468"/>
      <c r="C16" s="468"/>
      <c r="D16" s="468">
        <f t="shared" si="1"/>
        <v>0</v>
      </c>
      <c r="E16" s="468">
        <v>4</v>
      </c>
      <c r="F16" s="468">
        <v>7</v>
      </c>
      <c r="G16" s="468">
        <f t="shared" si="2"/>
        <v>11</v>
      </c>
      <c r="H16" s="468"/>
      <c r="I16" s="468"/>
      <c r="J16" s="468">
        <f t="shared" si="3"/>
        <v>0</v>
      </c>
      <c r="K16" s="468">
        <f t="shared" si="4"/>
        <v>4</v>
      </c>
      <c r="L16" s="321">
        <f t="shared" si="4"/>
        <v>7</v>
      </c>
      <c r="M16" s="321">
        <f t="shared" si="5"/>
        <v>11</v>
      </c>
    </row>
    <row r="17" spans="1:13" ht="12" x14ac:dyDescent="0.2">
      <c r="A17" s="203" t="s">
        <v>164</v>
      </c>
      <c r="B17" s="468">
        <v>6</v>
      </c>
      <c r="C17" s="468">
        <v>9</v>
      </c>
      <c r="D17" s="468">
        <f t="shared" si="1"/>
        <v>15</v>
      </c>
      <c r="E17" s="468">
        <v>7</v>
      </c>
      <c r="F17" s="468">
        <v>50</v>
      </c>
      <c r="G17" s="468">
        <f t="shared" si="2"/>
        <v>57</v>
      </c>
      <c r="H17" s="468"/>
      <c r="I17" s="468"/>
      <c r="J17" s="468">
        <f t="shared" si="3"/>
        <v>0</v>
      </c>
      <c r="K17" s="468">
        <f t="shared" si="4"/>
        <v>13</v>
      </c>
      <c r="L17" s="321">
        <f t="shared" si="4"/>
        <v>59</v>
      </c>
      <c r="M17" s="321">
        <f t="shared" si="5"/>
        <v>72</v>
      </c>
    </row>
    <row r="18" spans="1:13" ht="12" x14ac:dyDescent="0.2">
      <c r="A18" s="203" t="s">
        <v>162</v>
      </c>
      <c r="B18" s="468">
        <v>6</v>
      </c>
      <c r="C18" s="468">
        <v>13</v>
      </c>
      <c r="D18" s="468">
        <f t="shared" si="1"/>
        <v>19</v>
      </c>
      <c r="E18" s="468">
        <v>17</v>
      </c>
      <c r="F18" s="468">
        <v>17</v>
      </c>
      <c r="G18" s="468">
        <f t="shared" si="2"/>
        <v>34</v>
      </c>
      <c r="H18" s="468"/>
      <c r="I18" s="468"/>
      <c r="J18" s="468">
        <f t="shared" si="3"/>
        <v>0</v>
      </c>
      <c r="K18" s="468">
        <f t="shared" si="4"/>
        <v>23</v>
      </c>
      <c r="L18" s="321">
        <f t="shared" si="4"/>
        <v>30</v>
      </c>
      <c r="M18" s="321">
        <f t="shared" si="5"/>
        <v>53</v>
      </c>
    </row>
    <row r="19" spans="1:13" ht="12" x14ac:dyDescent="0.2">
      <c r="A19" s="203" t="s">
        <v>161</v>
      </c>
      <c r="B19" s="468"/>
      <c r="C19" s="468"/>
      <c r="D19" s="468">
        <f t="shared" si="1"/>
        <v>0</v>
      </c>
      <c r="E19" s="468">
        <v>14</v>
      </c>
      <c r="F19" s="468">
        <v>20</v>
      </c>
      <c r="G19" s="468">
        <f t="shared" si="2"/>
        <v>34</v>
      </c>
      <c r="H19" s="468">
        <v>17</v>
      </c>
      <c r="I19" s="468">
        <v>9</v>
      </c>
      <c r="J19" s="468">
        <f t="shared" si="3"/>
        <v>26</v>
      </c>
      <c r="K19" s="468">
        <f t="shared" si="4"/>
        <v>31</v>
      </c>
      <c r="L19" s="321">
        <f t="shared" si="4"/>
        <v>29</v>
      </c>
      <c r="M19" s="321">
        <f t="shared" si="5"/>
        <v>60</v>
      </c>
    </row>
    <row r="20" spans="1:13" ht="12" x14ac:dyDescent="0.2">
      <c r="A20" s="203" t="s">
        <v>160</v>
      </c>
      <c r="B20" s="468"/>
      <c r="C20" s="468"/>
      <c r="D20" s="468">
        <f t="shared" si="1"/>
        <v>0</v>
      </c>
      <c r="E20" s="468">
        <v>24</v>
      </c>
      <c r="F20" s="468">
        <v>14</v>
      </c>
      <c r="G20" s="468">
        <f t="shared" si="2"/>
        <v>38</v>
      </c>
      <c r="H20" s="468">
        <v>12</v>
      </c>
      <c r="I20" s="468">
        <v>17</v>
      </c>
      <c r="J20" s="468">
        <f t="shared" si="3"/>
        <v>29</v>
      </c>
      <c r="K20" s="468">
        <f t="shared" si="4"/>
        <v>36</v>
      </c>
      <c r="L20" s="321">
        <f t="shared" si="4"/>
        <v>31</v>
      </c>
      <c r="M20" s="321">
        <f t="shared" si="5"/>
        <v>67</v>
      </c>
    </row>
    <row r="21" spans="1:13" ht="12" x14ac:dyDescent="0.2">
      <c r="A21" s="203" t="s">
        <v>158</v>
      </c>
      <c r="B21" s="468"/>
      <c r="C21" s="468"/>
      <c r="D21" s="468">
        <f t="shared" si="1"/>
        <v>0</v>
      </c>
      <c r="E21" s="468">
        <f>3+3</f>
        <v>6</v>
      </c>
      <c r="F21" s="468">
        <f>17+7</f>
        <v>24</v>
      </c>
      <c r="G21" s="468">
        <f t="shared" si="2"/>
        <v>30</v>
      </c>
      <c r="H21" s="468"/>
      <c r="I21" s="468"/>
      <c r="J21" s="468">
        <f t="shared" si="3"/>
        <v>0</v>
      </c>
      <c r="K21" s="468">
        <f t="shared" si="4"/>
        <v>6</v>
      </c>
      <c r="L21" s="321">
        <f t="shared" si="4"/>
        <v>24</v>
      </c>
      <c r="M21" s="321">
        <f t="shared" si="5"/>
        <v>30</v>
      </c>
    </row>
    <row r="22" spans="1:13" ht="12" x14ac:dyDescent="0.2">
      <c r="A22" s="203" t="s">
        <v>156</v>
      </c>
      <c r="B22" s="468">
        <v>698</v>
      </c>
      <c r="C22" s="468">
        <v>773</v>
      </c>
      <c r="D22" s="468">
        <f t="shared" si="1"/>
        <v>1471</v>
      </c>
      <c r="E22" s="468">
        <v>17</v>
      </c>
      <c r="F22" s="468">
        <v>24</v>
      </c>
      <c r="G22" s="468">
        <f t="shared" si="2"/>
        <v>41</v>
      </c>
      <c r="H22" s="468">
        <v>4</v>
      </c>
      <c r="I22" s="468">
        <v>25</v>
      </c>
      <c r="J22" s="468">
        <f t="shared" si="3"/>
        <v>29</v>
      </c>
      <c r="K22" s="468">
        <f t="shared" si="4"/>
        <v>719</v>
      </c>
      <c r="L22" s="321">
        <f t="shared" si="4"/>
        <v>822</v>
      </c>
      <c r="M22" s="321">
        <f t="shared" si="5"/>
        <v>1541</v>
      </c>
    </row>
    <row r="23" spans="1:13" ht="12" x14ac:dyDescent="0.2">
      <c r="A23" s="203" t="s">
        <v>146</v>
      </c>
      <c r="B23" s="468">
        <v>25</v>
      </c>
      <c r="C23" s="468">
        <v>25</v>
      </c>
      <c r="D23" s="468">
        <f t="shared" si="1"/>
        <v>50</v>
      </c>
      <c r="E23" s="468">
        <v>18</v>
      </c>
      <c r="F23" s="468">
        <v>15</v>
      </c>
      <c r="G23" s="468">
        <f t="shared" si="2"/>
        <v>33</v>
      </c>
      <c r="H23" s="468">
        <v>23</v>
      </c>
      <c r="I23" s="468">
        <v>21</v>
      </c>
      <c r="J23" s="468">
        <f t="shared" si="3"/>
        <v>44</v>
      </c>
      <c r="K23" s="468">
        <f t="shared" si="4"/>
        <v>66</v>
      </c>
      <c r="L23" s="321">
        <f t="shared" si="4"/>
        <v>61</v>
      </c>
      <c r="M23" s="321">
        <f t="shared" si="5"/>
        <v>127</v>
      </c>
    </row>
    <row r="24" spans="1:13" ht="12" x14ac:dyDescent="0.2">
      <c r="A24" s="203" t="s">
        <v>143</v>
      </c>
      <c r="B24" s="468">
        <v>14</v>
      </c>
      <c r="C24" s="468">
        <v>30</v>
      </c>
      <c r="D24" s="468">
        <f t="shared" si="1"/>
        <v>44</v>
      </c>
      <c r="E24" s="468">
        <v>3</v>
      </c>
      <c r="F24" s="468">
        <v>6</v>
      </c>
      <c r="G24" s="468">
        <f t="shared" si="2"/>
        <v>9</v>
      </c>
      <c r="H24" s="468"/>
      <c r="I24" s="468"/>
      <c r="J24" s="468">
        <f t="shared" si="3"/>
        <v>0</v>
      </c>
      <c r="K24" s="468">
        <f t="shared" si="4"/>
        <v>17</v>
      </c>
      <c r="L24" s="321">
        <f t="shared" si="4"/>
        <v>36</v>
      </c>
      <c r="M24" s="321">
        <f t="shared" si="5"/>
        <v>53</v>
      </c>
    </row>
    <row r="25" spans="1:13" ht="12" x14ac:dyDescent="0.2">
      <c r="A25" s="203" t="s">
        <v>141</v>
      </c>
      <c r="B25" s="468"/>
      <c r="C25" s="468"/>
      <c r="D25" s="468">
        <f t="shared" si="1"/>
        <v>0</v>
      </c>
      <c r="E25" s="468">
        <v>3</v>
      </c>
      <c r="F25" s="468">
        <v>6</v>
      </c>
      <c r="G25" s="468">
        <f t="shared" si="2"/>
        <v>9</v>
      </c>
      <c r="H25" s="468">
        <v>11</v>
      </c>
      <c r="I25" s="468">
        <v>4</v>
      </c>
      <c r="J25" s="468">
        <f t="shared" si="3"/>
        <v>15</v>
      </c>
      <c r="K25" s="468">
        <f t="shared" si="4"/>
        <v>14</v>
      </c>
      <c r="L25" s="321">
        <f t="shared" si="4"/>
        <v>10</v>
      </c>
      <c r="M25" s="321">
        <f t="shared" si="5"/>
        <v>24</v>
      </c>
    </row>
    <row r="26" spans="1:13" ht="12" x14ac:dyDescent="0.2">
      <c r="A26" s="203" t="s">
        <v>139</v>
      </c>
      <c r="B26" s="468"/>
      <c r="C26" s="468"/>
      <c r="D26" s="468">
        <f t="shared" si="1"/>
        <v>0</v>
      </c>
      <c r="E26" s="468">
        <v>41</v>
      </c>
      <c r="F26" s="468">
        <v>66</v>
      </c>
      <c r="G26" s="468">
        <f t="shared" si="2"/>
        <v>107</v>
      </c>
      <c r="H26" s="468">
        <v>37</v>
      </c>
      <c r="I26" s="468">
        <v>32</v>
      </c>
      <c r="J26" s="468">
        <f t="shared" si="3"/>
        <v>69</v>
      </c>
      <c r="K26" s="468">
        <f t="shared" si="4"/>
        <v>78</v>
      </c>
      <c r="L26" s="321">
        <f t="shared" si="4"/>
        <v>98</v>
      </c>
      <c r="M26" s="321">
        <f t="shared" si="5"/>
        <v>176</v>
      </c>
    </row>
    <row r="27" spans="1:13" ht="12" x14ac:dyDescent="0.2">
      <c r="A27" s="203" t="s">
        <v>138</v>
      </c>
      <c r="B27" s="468">
        <v>4</v>
      </c>
      <c r="C27" s="468">
        <v>4</v>
      </c>
      <c r="D27" s="468">
        <f t="shared" si="1"/>
        <v>8</v>
      </c>
      <c r="E27" s="468">
        <v>11</v>
      </c>
      <c r="F27" s="468">
        <v>15</v>
      </c>
      <c r="G27" s="468">
        <f t="shared" si="2"/>
        <v>26</v>
      </c>
      <c r="H27" s="468"/>
      <c r="I27" s="468">
        <v>11</v>
      </c>
      <c r="J27" s="468">
        <f t="shared" si="3"/>
        <v>11</v>
      </c>
      <c r="K27" s="468">
        <f t="shared" si="4"/>
        <v>15</v>
      </c>
      <c r="L27" s="321">
        <f t="shared" si="4"/>
        <v>30</v>
      </c>
      <c r="M27" s="321">
        <f t="shared" si="5"/>
        <v>45</v>
      </c>
    </row>
    <row r="28" spans="1:13" ht="12" x14ac:dyDescent="0.2">
      <c r="A28" s="333" t="s">
        <v>136</v>
      </c>
      <c r="B28" s="204">
        <f t="shared" ref="B28:M28" si="6">SUM(B29:B35)</f>
        <v>0</v>
      </c>
      <c r="C28" s="204">
        <f t="shared" si="6"/>
        <v>0</v>
      </c>
      <c r="D28" s="204">
        <f t="shared" si="6"/>
        <v>0</v>
      </c>
      <c r="E28" s="204">
        <f t="shared" si="6"/>
        <v>93</v>
      </c>
      <c r="F28" s="204">
        <f t="shared" si="6"/>
        <v>92</v>
      </c>
      <c r="G28" s="204">
        <f t="shared" si="6"/>
        <v>185</v>
      </c>
      <c r="H28" s="204">
        <f t="shared" si="6"/>
        <v>9</v>
      </c>
      <c r="I28" s="204">
        <f t="shared" si="6"/>
        <v>6</v>
      </c>
      <c r="J28" s="204">
        <f t="shared" si="6"/>
        <v>15</v>
      </c>
      <c r="K28" s="204">
        <f t="shared" si="6"/>
        <v>102</v>
      </c>
      <c r="L28" s="204">
        <f t="shared" si="6"/>
        <v>98</v>
      </c>
      <c r="M28" s="204">
        <f t="shared" si="6"/>
        <v>200</v>
      </c>
    </row>
    <row r="29" spans="1:13" ht="12" x14ac:dyDescent="0.2">
      <c r="A29" s="203" t="s">
        <v>135</v>
      </c>
      <c r="B29" s="468"/>
      <c r="C29" s="468"/>
      <c r="D29" s="468">
        <f t="shared" ref="D29:D35" si="7">SUM(B29:C29)</f>
        <v>0</v>
      </c>
      <c r="E29" s="468">
        <v>2</v>
      </c>
      <c r="F29" s="468">
        <v>7</v>
      </c>
      <c r="G29" s="468">
        <f t="shared" ref="G29:G35" si="8">SUM(E29:F29)</f>
        <v>9</v>
      </c>
      <c r="H29" s="468">
        <v>2</v>
      </c>
      <c r="I29" s="468">
        <v>3</v>
      </c>
      <c r="J29" s="468">
        <f t="shared" ref="J29:J35" si="9">SUM(H29:I29)</f>
        <v>5</v>
      </c>
      <c r="K29" s="468">
        <f t="shared" ref="K29:L35" si="10">+B29+E29+H29</f>
        <v>4</v>
      </c>
      <c r="L29" s="321">
        <f t="shared" si="10"/>
        <v>10</v>
      </c>
      <c r="M29" s="321">
        <f t="shared" ref="M29:M35" si="11">SUM(K29:L29)</f>
        <v>14</v>
      </c>
    </row>
    <row r="30" spans="1:13" ht="12" x14ac:dyDescent="0.2">
      <c r="A30" s="203" t="s">
        <v>132</v>
      </c>
      <c r="B30" s="468"/>
      <c r="C30" s="468"/>
      <c r="D30" s="468">
        <f t="shared" si="7"/>
        <v>0</v>
      </c>
      <c r="E30" s="468">
        <v>32</v>
      </c>
      <c r="F30" s="468">
        <v>11</v>
      </c>
      <c r="G30" s="468">
        <f t="shared" si="8"/>
        <v>43</v>
      </c>
      <c r="H30" s="468"/>
      <c r="I30" s="468"/>
      <c r="J30" s="468">
        <f t="shared" si="9"/>
        <v>0</v>
      </c>
      <c r="K30" s="468">
        <f t="shared" si="10"/>
        <v>32</v>
      </c>
      <c r="L30" s="321">
        <f t="shared" si="10"/>
        <v>11</v>
      </c>
      <c r="M30" s="321">
        <f t="shared" si="11"/>
        <v>43</v>
      </c>
    </row>
    <row r="31" spans="1:13" ht="12" x14ac:dyDescent="0.2">
      <c r="A31" s="203" t="s">
        <v>131</v>
      </c>
      <c r="B31" s="468"/>
      <c r="C31" s="468"/>
      <c r="D31" s="468">
        <f t="shared" si="7"/>
        <v>0</v>
      </c>
      <c r="E31" s="468">
        <v>7</v>
      </c>
      <c r="F31" s="468">
        <v>1</v>
      </c>
      <c r="G31" s="468">
        <f t="shared" si="8"/>
        <v>8</v>
      </c>
      <c r="H31" s="468">
        <v>4</v>
      </c>
      <c r="I31" s="468"/>
      <c r="J31" s="468">
        <f t="shared" si="9"/>
        <v>4</v>
      </c>
      <c r="K31" s="468">
        <f t="shared" si="10"/>
        <v>11</v>
      </c>
      <c r="L31" s="321">
        <f t="shared" si="10"/>
        <v>1</v>
      </c>
      <c r="M31" s="321">
        <f t="shared" si="11"/>
        <v>12</v>
      </c>
    </row>
    <row r="32" spans="1:13" ht="12" x14ac:dyDescent="0.2">
      <c r="A32" s="203" t="s">
        <v>130</v>
      </c>
      <c r="B32" s="468"/>
      <c r="C32" s="468"/>
      <c r="D32" s="468">
        <f t="shared" si="7"/>
        <v>0</v>
      </c>
      <c r="E32" s="468"/>
      <c r="F32" s="468">
        <v>8</v>
      </c>
      <c r="G32" s="468">
        <f t="shared" si="8"/>
        <v>8</v>
      </c>
      <c r="H32" s="468">
        <v>3</v>
      </c>
      <c r="I32" s="468">
        <v>3</v>
      </c>
      <c r="J32" s="468">
        <f t="shared" si="9"/>
        <v>6</v>
      </c>
      <c r="K32" s="468">
        <f t="shared" si="10"/>
        <v>3</v>
      </c>
      <c r="L32" s="321">
        <f t="shared" si="10"/>
        <v>11</v>
      </c>
      <c r="M32" s="321">
        <f t="shared" si="11"/>
        <v>14</v>
      </c>
    </row>
    <row r="33" spans="1:13" ht="12" x14ac:dyDescent="0.2">
      <c r="A33" s="203" t="s">
        <v>129</v>
      </c>
      <c r="B33" s="468"/>
      <c r="C33" s="468"/>
      <c r="D33" s="468">
        <f t="shared" si="7"/>
        <v>0</v>
      </c>
      <c r="E33" s="468">
        <v>29</v>
      </c>
      <c r="F33" s="468">
        <v>20</v>
      </c>
      <c r="G33" s="468">
        <f t="shared" si="8"/>
        <v>49</v>
      </c>
      <c r="H33" s="468"/>
      <c r="I33" s="468"/>
      <c r="J33" s="468">
        <f t="shared" si="9"/>
        <v>0</v>
      </c>
      <c r="K33" s="468">
        <f t="shared" si="10"/>
        <v>29</v>
      </c>
      <c r="L33" s="321">
        <f t="shared" si="10"/>
        <v>20</v>
      </c>
      <c r="M33" s="321">
        <f t="shared" si="11"/>
        <v>49</v>
      </c>
    </row>
    <row r="34" spans="1:13" ht="12" x14ac:dyDescent="0.2">
      <c r="A34" s="203" t="s">
        <v>127</v>
      </c>
      <c r="B34" s="468"/>
      <c r="C34" s="468"/>
      <c r="D34" s="468">
        <f t="shared" si="7"/>
        <v>0</v>
      </c>
      <c r="E34" s="468">
        <v>22</v>
      </c>
      <c r="F34" s="468">
        <v>35</v>
      </c>
      <c r="G34" s="468">
        <f t="shared" si="8"/>
        <v>57</v>
      </c>
      <c r="H34" s="468"/>
      <c r="I34" s="468"/>
      <c r="J34" s="468">
        <f t="shared" si="9"/>
        <v>0</v>
      </c>
      <c r="K34" s="468">
        <f t="shared" si="10"/>
        <v>22</v>
      </c>
      <c r="L34" s="321">
        <f t="shared" si="10"/>
        <v>35</v>
      </c>
      <c r="M34" s="321">
        <f t="shared" si="11"/>
        <v>57</v>
      </c>
    </row>
    <row r="35" spans="1:13" ht="12" x14ac:dyDescent="0.2">
      <c r="A35" s="203" t="s">
        <v>123</v>
      </c>
      <c r="B35" s="468"/>
      <c r="C35" s="468"/>
      <c r="D35" s="468">
        <f t="shared" si="7"/>
        <v>0</v>
      </c>
      <c r="E35" s="468">
        <v>1</v>
      </c>
      <c r="F35" s="468">
        <v>10</v>
      </c>
      <c r="G35" s="468">
        <f t="shared" si="8"/>
        <v>11</v>
      </c>
      <c r="H35" s="468"/>
      <c r="I35" s="468"/>
      <c r="J35" s="468">
        <f t="shared" si="9"/>
        <v>0</v>
      </c>
      <c r="K35" s="468">
        <f t="shared" si="10"/>
        <v>1</v>
      </c>
      <c r="L35" s="321">
        <f t="shared" si="10"/>
        <v>10</v>
      </c>
      <c r="M35" s="321">
        <f t="shared" si="11"/>
        <v>11</v>
      </c>
    </row>
    <row r="36" spans="1:13" ht="12" x14ac:dyDescent="0.2">
      <c r="A36" s="333" t="s">
        <v>765</v>
      </c>
      <c r="B36" s="204">
        <f t="shared" ref="B36:M36" si="12">SUM(B37:B38)</f>
        <v>0</v>
      </c>
      <c r="C36" s="204">
        <f t="shared" si="12"/>
        <v>0</v>
      </c>
      <c r="D36" s="204">
        <f t="shared" si="12"/>
        <v>0</v>
      </c>
      <c r="E36" s="204">
        <f t="shared" si="12"/>
        <v>29</v>
      </c>
      <c r="F36" s="204">
        <f t="shared" si="12"/>
        <v>66</v>
      </c>
      <c r="G36" s="204">
        <f t="shared" si="12"/>
        <v>95</v>
      </c>
      <c r="H36" s="204">
        <f t="shared" si="12"/>
        <v>8</v>
      </c>
      <c r="I36" s="204">
        <f t="shared" si="12"/>
        <v>11</v>
      </c>
      <c r="J36" s="204">
        <f t="shared" si="12"/>
        <v>19</v>
      </c>
      <c r="K36" s="204">
        <f t="shared" si="12"/>
        <v>37</v>
      </c>
      <c r="L36" s="204">
        <f t="shared" si="12"/>
        <v>77</v>
      </c>
      <c r="M36" s="204">
        <f t="shared" si="12"/>
        <v>114</v>
      </c>
    </row>
    <row r="37" spans="1:13" ht="12" x14ac:dyDescent="0.2">
      <c r="A37" s="203" t="s">
        <v>118</v>
      </c>
      <c r="B37" s="468"/>
      <c r="C37" s="468"/>
      <c r="D37" s="468">
        <f>SUM(B37:C37)</f>
        <v>0</v>
      </c>
      <c r="E37" s="468">
        <v>21</v>
      </c>
      <c r="F37" s="468">
        <v>51</v>
      </c>
      <c r="G37" s="468">
        <f>SUM(E37:F37)</f>
        <v>72</v>
      </c>
      <c r="H37" s="468">
        <v>8</v>
      </c>
      <c r="I37" s="468">
        <v>11</v>
      </c>
      <c r="J37" s="468">
        <f>SUM(H37:I37)</f>
        <v>19</v>
      </c>
      <c r="K37" s="468">
        <f>+B37+E37+H37</f>
        <v>29</v>
      </c>
      <c r="L37" s="321">
        <f>+C37+F37+I37</f>
        <v>62</v>
      </c>
      <c r="M37" s="321">
        <f>SUM(K37:L37)</f>
        <v>91</v>
      </c>
    </row>
    <row r="38" spans="1:13" ht="12" x14ac:dyDescent="0.2">
      <c r="A38" s="203" t="s">
        <v>344</v>
      </c>
      <c r="B38" s="468"/>
      <c r="C38" s="468"/>
      <c r="D38" s="468">
        <f>SUM(B38:C38)</f>
        <v>0</v>
      </c>
      <c r="E38" s="468">
        <v>8</v>
      </c>
      <c r="F38" s="468">
        <v>15</v>
      </c>
      <c r="G38" s="468">
        <f>SUM(E38:F38)</f>
        <v>23</v>
      </c>
      <c r="H38" s="468"/>
      <c r="I38" s="468"/>
      <c r="J38" s="468">
        <f>SUM(H38:I38)</f>
        <v>0</v>
      </c>
      <c r="K38" s="468">
        <f>+B38+E38+H38</f>
        <v>8</v>
      </c>
      <c r="L38" s="321">
        <f>+C38+F38+I38</f>
        <v>15</v>
      </c>
      <c r="M38" s="321">
        <f>SUM(K38:L38)</f>
        <v>23</v>
      </c>
    </row>
    <row r="39" spans="1:13" ht="12" x14ac:dyDescent="0.2">
      <c r="A39" s="601" t="s">
        <v>4</v>
      </c>
      <c r="B39" s="350">
        <f t="shared" ref="B39:M39" si="13">+B28+B6+B36</f>
        <v>781</v>
      </c>
      <c r="C39" s="350">
        <f t="shared" si="13"/>
        <v>889</v>
      </c>
      <c r="D39" s="350">
        <f t="shared" si="13"/>
        <v>1670</v>
      </c>
      <c r="E39" s="350">
        <f t="shared" si="13"/>
        <v>757</v>
      </c>
      <c r="F39" s="350">
        <f t="shared" si="13"/>
        <v>933</v>
      </c>
      <c r="G39" s="350">
        <f t="shared" si="13"/>
        <v>1690</v>
      </c>
      <c r="H39" s="350">
        <f t="shared" si="13"/>
        <v>178</v>
      </c>
      <c r="I39" s="350">
        <f t="shared" si="13"/>
        <v>176</v>
      </c>
      <c r="J39" s="350">
        <f t="shared" si="13"/>
        <v>354</v>
      </c>
      <c r="K39" s="350">
        <f t="shared" si="13"/>
        <v>1716</v>
      </c>
      <c r="L39" s="350">
        <f t="shared" si="13"/>
        <v>1998</v>
      </c>
      <c r="M39" s="432">
        <f t="shared" si="13"/>
        <v>3714</v>
      </c>
    </row>
    <row r="40" spans="1:13" ht="12" x14ac:dyDescent="0.2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5"/>
      <c r="M40" s="435"/>
    </row>
    <row r="41" spans="1:13" ht="12.75" customHeight="1" x14ac:dyDescent="0.2">
      <c r="A41" s="436" t="s">
        <v>99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</row>
    <row r="42" spans="1:13" ht="12.75" customHeight="1" x14ac:dyDescent="0.2">
      <c r="A42" s="328" t="s">
        <v>8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56"/>
      <c r="M42" s="456"/>
    </row>
    <row r="43" spans="1:13" ht="12.75" customHeight="1" x14ac:dyDescent="0.2">
      <c r="A43" s="328" t="s">
        <v>674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56"/>
      <c r="M43" s="456"/>
    </row>
    <row r="44" spans="1:13" ht="12.75" customHeight="1" x14ac:dyDescent="0.2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72"/>
      <c r="M44" s="172"/>
    </row>
    <row r="45" spans="1:13" ht="12.75" customHeight="1" x14ac:dyDescent="0.2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56"/>
      <c r="M45" s="456"/>
    </row>
    <row r="46" spans="1:13" ht="12.75" customHeight="1" x14ac:dyDescent="0.2">
      <c r="A46" s="436"/>
      <c r="B46" s="195">
        <f t="shared" ref="B46:M46" si="14">SUM(B6:B39)</f>
        <v>2343</v>
      </c>
      <c r="C46" s="195">
        <f t="shared" si="14"/>
        <v>2667</v>
      </c>
      <c r="D46" s="195">
        <f t="shared" si="14"/>
        <v>5010</v>
      </c>
      <c r="E46" s="195">
        <f t="shared" si="14"/>
        <v>2271</v>
      </c>
      <c r="F46" s="195">
        <f t="shared" si="14"/>
        <v>2799</v>
      </c>
      <c r="G46" s="195">
        <f t="shared" si="14"/>
        <v>5070</v>
      </c>
      <c r="H46" s="195">
        <f t="shared" si="14"/>
        <v>534</v>
      </c>
      <c r="I46" s="195">
        <f t="shared" si="14"/>
        <v>528</v>
      </c>
      <c r="J46" s="195">
        <f t="shared" si="14"/>
        <v>1062</v>
      </c>
      <c r="K46" s="195">
        <f t="shared" si="14"/>
        <v>5148</v>
      </c>
      <c r="L46" s="195">
        <f t="shared" si="14"/>
        <v>5994</v>
      </c>
      <c r="M46" s="195">
        <f t="shared" si="14"/>
        <v>11142</v>
      </c>
    </row>
    <row r="47" spans="1:13" ht="12.75" customHeight="1" x14ac:dyDescent="0.2">
      <c r="B47" s="172">
        <f t="shared" ref="B47:M47" si="15">+B46/3</f>
        <v>781</v>
      </c>
      <c r="C47" s="172">
        <f t="shared" si="15"/>
        <v>889</v>
      </c>
      <c r="D47" s="172">
        <f t="shared" si="15"/>
        <v>1670</v>
      </c>
      <c r="E47" s="172">
        <f t="shared" si="15"/>
        <v>757</v>
      </c>
      <c r="F47" s="172">
        <f t="shared" si="15"/>
        <v>933</v>
      </c>
      <c r="G47" s="172">
        <f t="shared" si="15"/>
        <v>1690</v>
      </c>
      <c r="H47" s="172">
        <f t="shared" si="15"/>
        <v>178</v>
      </c>
      <c r="I47" s="172">
        <f t="shared" si="15"/>
        <v>176</v>
      </c>
      <c r="J47" s="172">
        <f t="shared" si="15"/>
        <v>354</v>
      </c>
      <c r="K47" s="172">
        <f t="shared" si="15"/>
        <v>1716</v>
      </c>
      <c r="L47" s="172">
        <f t="shared" si="15"/>
        <v>1998</v>
      </c>
      <c r="M47" s="172">
        <f t="shared" si="15"/>
        <v>3714</v>
      </c>
    </row>
    <row r="48" spans="1:13" ht="12.75" customHeight="1" x14ac:dyDescent="0.2">
      <c r="B48" s="201">
        <f t="shared" ref="B48:M48" si="16">+B47-B39</f>
        <v>0</v>
      </c>
      <c r="C48" s="201">
        <f t="shared" si="16"/>
        <v>0</v>
      </c>
      <c r="D48" s="201">
        <f t="shared" si="16"/>
        <v>0</v>
      </c>
      <c r="E48" s="201">
        <f t="shared" si="16"/>
        <v>0</v>
      </c>
      <c r="F48" s="201">
        <f t="shared" si="16"/>
        <v>0</v>
      </c>
      <c r="G48" s="201">
        <f t="shared" si="16"/>
        <v>0</v>
      </c>
      <c r="H48" s="201">
        <f t="shared" si="16"/>
        <v>0</v>
      </c>
      <c r="I48" s="201">
        <f t="shared" si="16"/>
        <v>0</v>
      </c>
      <c r="J48" s="201">
        <f t="shared" si="16"/>
        <v>0</v>
      </c>
      <c r="K48" s="201">
        <f t="shared" si="16"/>
        <v>0</v>
      </c>
      <c r="L48" s="201">
        <f t="shared" si="16"/>
        <v>0</v>
      </c>
      <c r="M48" s="201">
        <f t="shared" si="16"/>
        <v>0</v>
      </c>
    </row>
    <row r="63" spans="1:13" ht="12.75" customHeight="1" x14ac:dyDescent="0.2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460"/>
      <c r="M63" s="460"/>
    </row>
    <row r="64" spans="1:13" ht="12.75" customHeight="1" x14ac:dyDescent="0.2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460"/>
      <c r="M64" s="460"/>
    </row>
    <row r="65" spans="1:13" ht="12.75" customHeight="1" x14ac:dyDescent="0.2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460"/>
      <c r="M65" s="460"/>
    </row>
    <row r="66" spans="1:13" ht="12.75" customHeight="1" x14ac:dyDescent="0.2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470">
        <f>SUM(L9:L39)</f>
        <v>4124</v>
      </c>
      <c r="M66" s="470"/>
    </row>
    <row r="67" spans="1:13" ht="12.75" customHeight="1" x14ac:dyDescent="0.2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441">
        <f>+L66/3</f>
        <v>1374.6666666666667</v>
      </c>
      <c r="M67" s="441"/>
    </row>
    <row r="68" spans="1:13" ht="12.75" customHeight="1" x14ac:dyDescent="0.2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460"/>
      <c r="M68" s="460"/>
    </row>
    <row r="69" spans="1:13" ht="12.75" customHeight="1" x14ac:dyDescent="0.2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460"/>
      <c r="M69" s="460"/>
    </row>
    <row r="70" spans="1:13" ht="12.75" customHeight="1" x14ac:dyDescent="0.2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460"/>
      <c r="M70" s="460"/>
    </row>
    <row r="71" spans="1:13" s="177" customFormat="1" ht="12.75" customHeight="1" x14ac:dyDescent="0.2">
      <c r="A71" s="320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463"/>
      <c r="M71" s="463"/>
    </row>
    <row r="72" spans="1:13" s="177" customFormat="1" ht="12.75" customHeight="1" x14ac:dyDescent="0.2">
      <c r="A72" s="320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463"/>
      <c r="M72" s="463"/>
    </row>
    <row r="73" spans="1:13" s="177" customFormat="1" ht="12.75" customHeight="1" x14ac:dyDescent="0.2">
      <c r="A73" s="320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463"/>
      <c r="M73" s="463"/>
    </row>
    <row r="74" spans="1:13" s="177" customFormat="1" ht="12.75" customHeight="1" x14ac:dyDescent="0.2">
      <c r="A74" s="320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463"/>
      <c r="M74" s="463"/>
    </row>
    <row r="75" spans="1:13" s="177" customFormat="1" ht="12.75" customHeight="1" x14ac:dyDescent="0.2">
      <c r="A75" s="320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463"/>
      <c r="M75" s="463"/>
    </row>
    <row r="76" spans="1:13" s="177" customFormat="1" ht="12.75" customHeight="1" x14ac:dyDescent="0.2">
      <c r="A76" s="320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463"/>
      <c r="M76" s="463"/>
    </row>
    <row r="77" spans="1:13" s="177" customFormat="1" ht="12.75" customHeight="1" x14ac:dyDescent="0.2">
      <c r="A77" s="320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463"/>
      <c r="M77" s="463"/>
    </row>
    <row r="78" spans="1:13" s="177" customFormat="1" ht="12.75" customHeight="1" x14ac:dyDescent="0.2">
      <c r="L78" s="463"/>
      <c r="M78" s="463"/>
    </row>
    <row r="79" spans="1:13" s="177" customFormat="1" ht="12.75" customHeight="1" x14ac:dyDescent="0.2">
      <c r="L79" s="463"/>
      <c r="M79" s="463"/>
    </row>
    <row r="80" spans="1:13" s="177" customFormat="1" ht="12.75" customHeight="1" x14ac:dyDescent="0.2">
      <c r="L80" s="463"/>
      <c r="M80" s="463"/>
    </row>
    <row r="81" spans="1:13" s="177" customFormat="1" ht="12.75" customHeight="1" x14ac:dyDescent="0.2">
      <c r="L81" s="463"/>
      <c r="M81" s="463"/>
    </row>
    <row r="82" spans="1:13" s="177" customFormat="1" ht="12.75" customHeight="1" x14ac:dyDescent="0.2">
      <c r="L82" s="463"/>
      <c r="M82" s="463"/>
    </row>
    <row r="83" spans="1:13" s="177" customFormat="1" ht="12.75" customHeight="1" x14ac:dyDescent="0.2">
      <c r="L83" s="463"/>
      <c r="M83" s="463"/>
    </row>
    <row r="84" spans="1:13" s="177" customFormat="1" ht="12.75" customHeight="1" x14ac:dyDescent="0.2">
      <c r="L84" s="463"/>
      <c r="M84" s="463"/>
    </row>
    <row r="85" spans="1:13" s="177" customFormat="1" ht="12.75" customHeight="1" x14ac:dyDescent="0.2">
      <c r="L85" s="463"/>
      <c r="M85" s="463"/>
    </row>
    <row r="86" spans="1:13" s="177" customFormat="1" ht="12.75" customHeight="1" x14ac:dyDescent="0.2">
      <c r="L86" s="463"/>
      <c r="M86" s="463"/>
    </row>
    <row r="87" spans="1:13" s="177" customFormat="1" ht="12.75" customHeight="1" x14ac:dyDescent="0.2">
      <c r="L87" s="463"/>
      <c r="M87" s="463"/>
    </row>
    <row r="88" spans="1:13" s="177" customFormat="1" ht="12.75" customHeight="1" x14ac:dyDescent="0.2">
      <c r="L88" s="463"/>
      <c r="M88" s="463"/>
    </row>
    <row r="89" spans="1:13" s="177" customFormat="1" ht="12.75" customHeight="1" x14ac:dyDescent="0.2">
      <c r="A89" s="447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63"/>
      <c r="M89" s="463"/>
    </row>
    <row r="90" spans="1:13" s="177" customFormat="1" ht="12.75" customHeight="1" x14ac:dyDescent="0.2">
      <c r="A90" s="446"/>
      <c r="B90" s="446"/>
      <c r="C90" s="446"/>
      <c r="D90" s="446"/>
      <c r="E90" s="446"/>
      <c r="F90" s="446"/>
      <c r="G90" s="446"/>
      <c r="H90" s="446"/>
      <c r="I90" s="446"/>
      <c r="J90" s="446"/>
      <c r="K90" s="446"/>
      <c r="L90" s="463"/>
      <c r="M90" s="463"/>
    </row>
    <row r="91" spans="1:13" s="177" customFormat="1" ht="12.75" customHeight="1" x14ac:dyDescent="0.2">
      <c r="A91" s="446"/>
      <c r="B91" s="446"/>
      <c r="C91" s="446"/>
      <c r="D91" s="446"/>
      <c r="E91" s="446"/>
      <c r="F91" s="446"/>
      <c r="G91" s="446"/>
      <c r="H91" s="446"/>
      <c r="I91" s="446"/>
      <c r="J91" s="446"/>
      <c r="K91" s="446"/>
      <c r="L91" s="463"/>
      <c r="M91" s="463"/>
    </row>
    <row r="92" spans="1:13" s="177" customFormat="1" ht="12.75" customHeight="1" x14ac:dyDescent="0.2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63"/>
      <c r="M92" s="463"/>
    </row>
    <row r="93" spans="1:13" s="177" customFormat="1" ht="12.75" customHeight="1" x14ac:dyDescent="0.2">
      <c r="A93" s="447"/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63"/>
      <c r="M93" s="463"/>
    </row>
    <row r="94" spans="1:13" s="177" customFormat="1" ht="12.75" customHeight="1" x14ac:dyDescent="0.2">
      <c r="A94" s="446"/>
      <c r="B94" s="446"/>
      <c r="C94" s="446"/>
      <c r="D94" s="446"/>
      <c r="E94" s="446"/>
      <c r="F94" s="446"/>
      <c r="G94" s="446"/>
      <c r="H94" s="446"/>
      <c r="I94" s="446"/>
      <c r="J94" s="446"/>
      <c r="K94" s="446"/>
      <c r="L94" s="463"/>
      <c r="M94" s="463"/>
    </row>
    <row r="95" spans="1:13" s="177" customFormat="1" ht="12.75" customHeight="1" x14ac:dyDescent="0.2">
      <c r="L95" s="463"/>
      <c r="M95" s="463"/>
    </row>
    <row r="96" spans="1:13" s="177" customFormat="1" ht="12.75" customHeight="1" x14ac:dyDescent="0.2">
      <c r="A96" s="446"/>
      <c r="B96" s="446"/>
      <c r="C96" s="446"/>
      <c r="D96" s="446"/>
      <c r="E96" s="446"/>
      <c r="F96" s="446"/>
      <c r="G96" s="446"/>
      <c r="H96" s="446"/>
      <c r="I96" s="446"/>
      <c r="J96" s="446"/>
      <c r="K96" s="446"/>
      <c r="L96" s="463"/>
      <c r="M96" s="463"/>
    </row>
    <row r="97" spans="1:13" s="177" customFormat="1" ht="12.75" customHeight="1" x14ac:dyDescent="0.2">
      <c r="A97" s="446"/>
      <c r="B97" s="446"/>
      <c r="C97" s="446"/>
      <c r="D97" s="446"/>
      <c r="E97" s="446"/>
      <c r="F97" s="446"/>
      <c r="G97" s="446"/>
      <c r="H97" s="446"/>
      <c r="I97" s="446"/>
      <c r="J97" s="446"/>
      <c r="K97" s="446"/>
      <c r="L97" s="463"/>
      <c r="M97" s="463"/>
    </row>
    <row r="98" spans="1:13" s="177" customFormat="1" ht="12.75" customHeight="1" x14ac:dyDescent="0.2">
      <c r="A98" s="446"/>
      <c r="B98" s="446"/>
      <c r="C98" s="446"/>
      <c r="D98" s="446"/>
      <c r="E98" s="446"/>
      <c r="F98" s="446"/>
      <c r="G98" s="446"/>
      <c r="H98" s="446"/>
      <c r="I98" s="446"/>
      <c r="J98" s="446"/>
      <c r="K98" s="446"/>
      <c r="L98" s="463"/>
      <c r="M98" s="463"/>
    </row>
    <row r="99" spans="1:13" s="177" customFormat="1" ht="12.75" customHeight="1" x14ac:dyDescent="0.2">
      <c r="A99" s="447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63"/>
      <c r="M99" s="463"/>
    </row>
    <row r="100" spans="1:13" s="177" customFormat="1" ht="12.75" customHeight="1" x14ac:dyDescent="0.2">
      <c r="A100" s="446"/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63"/>
      <c r="M100" s="463"/>
    </row>
    <row r="101" spans="1:13" s="177" customFormat="1" ht="12.75" customHeight="1" x14ac:dyDescent="0.2">
      <c r="A101" s="446"/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63"/>
      <c r="M101" s="463"/>
    </row>
    <row r="102" spans="1:13" s="177" customFormat="1" ht="12.75" customHeight="1" x14ac:dyDescent="0.2">
      <c r="A102" s="446"/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63"/>
      <c r="M102" s="463"/>
    </row>
    <row r="103" spans="1:13" s="177" customFormat="1" ht="12.75" customHeight="1" x14ac:dyDescent="0.2">
      <c r="A103" s="446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63"/>
      <c r="M103" s="463"/>
    </row>
    <row r="104" spans="1:13" s="177" customFormat="1" ht="12.75" customHeight="1" x14ac:dyDescent="0.2">
      <c r="A104" s="446"/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63"/>
      <c r="M104" s="463"/>
    </row>
    <row r="105" spans="1:13" s="177" customFormat="1" ht="12.75" customHeight="1" x14ac:dyDescent="0.2">
      <c r="A105" s="446"/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63"/>
      <c r="M105" s="463"/>
    </row>
    <row r="106" spans="1:13" s="177" customFormat="1" ht="12.75" customHeight="1" x14ac:dyDescent="0.2">
      <c r="A106" s="446"/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63"/>
      <c r="M106" s="463"/>
    </row>
    <row r="107" spans="1:13" s="177" customFormat="1" ht="12.75" customHeight="1" x14ac:dyDescent="0.2">
      <c r="A107" s="446"/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60"/>
      <c r="M107" s="460"/>
    </row>
    <row r="108" spans="1:13" s="177" customFormat="1" ht="12.75" customHeight="1" x14ac:dyDescent="0.2">
      <c r="L108" s="460"/>
      <c r="M108" s="460"/>
    </row>
    <row r="109" spans="1:13" s="177" customFormat="1" ht="12.75" customHeight="1" x14ac:dyDescent="0.2">
      <c r="L109" s="460"/>
      <c r="M109" s="460"/>
    </row>
    <row r="110" spans="1:13" s="177" customFormat="1" ht="12.75" customHeight="1" x14ac:dyDescent="0.2">
      <c r="L110" s="460"/>
      <c r="M110" s="460"/>
    </row>
    <row r="111" spans="1:13" s="177" customFormat="1" ht="12.75" customHeight="1" x14ac:dyDescent="0.2">
      <c r="L111" s="460"/>
      <c r="M111" s="460"/>
    </row>
    <row r="112" spans="1:13" s="177" customFormat="1" ht="12.75" customHeight="1" x14ac:dyDescent="0.2">
      <c r="L112" s="460"/>
      <c r="M112" s="460"/>
    </row>
    <row r="113" spans="1:13" s="177" customFormat="1" ht="12.75" customHeight="1" x14ac:dyDescent="0.2">
      <c r="L113" s="460"/>
      <c r="M113" s="460"/>
    </row>
    <row r="114" spans="1:13" s="177" customFormat="1" ht="12.75" customHeight="1" x14ac:dyDescent="0.2">
      <c r="L114" s="460"/>
      <c r="M114" s="460"/>
    </row>
    <row r="115" spans="1:13" s="177" customFormat="1" ht="12.75" customHeight="1" x14ac:dyDescent="0.2">
      <c r="L115" s="460"/>
      <c r="M115" s="460"/>
    </row>
    <row r="116" spans="1:13" s="177" customFormat="1" ht="12.75" customHeight="1" x14ac:dyDescent="0.2">
      <c r="L116" s="460"/>
      <c r="M116" s="460"/>
    </row>
    <row r="117" spans="1:13" s="177" customFormat="1" ht="12.75" customHeight="1" x14ac:dyDescent="0.2">
      <c r="L117" s="460"/>
      <c r="M117" s="460"/>
    </row>
    <row r="118" spans="1:13" s="177" customFormat="1" ht="12.75" customHeight="1" x14ac:dyDescent="0.2">
      <c r="L118" s="460"/>
      <c r="M118" s="460"/>
    </row>
    <row r="119" spans="1:13" s="177" customFormat="1" ht="12.75" customHeight="1" x14ac:dyDescent="0.2">
      <c r="L119" s="460"/>
      <c r="M119" s="460"/>
    </row>
    <row r="120" spans="1:13" s="177" customFormat="1" ht="12.75" customHeight="1" x14ac:dyDescent="0.2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95"/>
      <c r="M120" s="195"/>
    </row>
  </sheetData>
  <mergeCells count="7">
    <mergeCell ref="A1:M1"/>
    <mergeCell ref="A3:A4"/>
    <mergeCell ref="B3:J3"/>
    <mergeCell ref="K3:M4"/>
    <mergeCell ref="B4:D4"/>
    <mergeCell ref="E4:G4"/>
    <mergeCell ref="H4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7"/>
  <sheetViews>
    <sheetView showGridLines="0" zoomScaleNormal="100" zoomScaleSheetLayoutView="100" workbookViewId="0">
      <selection activeCell="C10" sqref="C10"/>
    </sheetView>
  </sheetViews>
  <sheetFormatPr baseColWidth="10" defaultColWidth="11.42578125" defaultRowHeight="12" x14ac:dyDescent="0.2"/>
  <cols>
    <col min="1" max="1" width="9.140625" style="226" customWidth="1"/>
    <col min="2" max="2" width="13.42578125" style="228" customWidth="1"/>
    <col min="3" max="3" width="67.28515625" style="265" customWidth="1"/>
    <col min="4" max="4" width="9.5703125" style="228" bestFit="1" customWidth="1"/>
    <col min="5" max="5" width="11.42578125" style="228"/>
    <col min="6" max="6" width="9.42578125" style="228" customWidth="1"/>
    <col min="7" max="16384" width="11.42578125" style="228"/>
  </cols>
  <sheetData>
    <row r="1" spans="1:4" x14ac:dyDescent="0.2">
      <c r="A1" s="936" t="s">
        <v>831</v>
      </c>
      <c r="B1" s="936"/>
      <c r="C1" s="936"/>
      <c r="D1" s="936"/>
    </row>
    <row r="2" spans="1:4" x14ac:dyDescent="0.2">
      <c r="A2" s="701"/>
      <c r="B2" s="702"/>
      <c r="C2" s="215"/>
    </row>
    <row r="3" spans="1:4" ht="24" x14ac:dyDescent="0.2">
      <c r="A3" s="715" t="s">
        <v>281</v>
      </c>
      <c r="B3" s="222" t="s">
        <v>280</v>
      </c>
      <c r="C3" s="716" t="s">
        <v>832</v>
      </c>
      <c r="D3" s="223" t="s">
        <v>682</v>
      </c>
    </row>
    <row r="4" spans="1:4" x14ac:dyDescent="0.2">
      <c r="A4" s="718" t="s">
        <v>183</v>
      </c>
      <c r="B4" s="719"/>
      <c r="C4" s="720">
        <f>COUNTA(C5:C61)</f>
        <v>57</v>
      </c>
      <c r="D4" s="721">
        <f>SUM(D5:D61)</f>
        <v>1399</v>
      </c>
    </row>
    <row r="5" spans="1:4" x14ac:dyDescent="0.2">
      <c r="A5" s="729"/>
      <c r="B5" s="937" t="s">
        <v>222</v>
      </c>
      <c r="C5" s="722" t="s">
        <v>833</v>
      </c>
      <c r="D5" s="723">
        <v>8</v>
      </c>
    </row>
    <row r="6" spans="1:4" x14ac:dyDescent="0.2">
      <c r="A6" s="730"/>
      <c r="B6" s="937"/>
      <c r="C6" s="225" t="s">
        <v>834</v>
      </c>
      <c r="D6" s="723">
        <v>6</v>
      </c>
    </row>
    <row r="7" spans="1:4" x14ac:dyDescent="0.2">
      <c r="A7" s="730"/>
      <c r="B7" s="937"/>
      <c r="C7" s="722" t="s">
        <v>835</v>
      </c>
      <c r="D7" s="724">
        <v>19</v>
      </c>
    </row>
    <row r="8" spans="1:4" x14ac:dyDescent="0.2">
      <c r="A8" s="730"/>
      <c r="B8" s="937"/>
      <c r="C8" s="722" t="s">
        <v>836</v>
      </c>
      <c r="D8" s="723">
        <v>4</v>
      </c>
    </row>
    <row r="9" spans="1:4" x14ac:dyDescent="0.2">
      <c r="A9" s="730"/>
      <c r="B9" s="937"/>
      <c r="C9" s="225" t="s">
        <v>837</v>
      </c>
      <c r="D9" s="723">
        <v>16</v>
      </c>
    </row>
    <row r="10" spans="1:4" x14ac:dyDescent="0.2">
      <c r="A10" s="730"/>
      <c r="B10" s="937"/>
      <c r="C10" s="722" t="s">
        <v>838</v>
      </c>
      <c r="D10" s="723">
        <v>18</v>
      </c>
    </row>
    <row r="11" spans="1:4" x14ac:dyDescent="0.2">
      <c r="A11" s="730"/>
      <c r="B11" s="937"/>
      <c r="C11" s="722" t="s">
        <v>839</v>
      </c>
      <c r="D11" s="723">
        <v>9</v>
      </c>
    </row>
    <row r="12" spans="1:4" x14ac:dyDescent="0.2">
      <c r="A12" s="730"/>
      <c r="B12" s="937"/>
      <c r="C12" s="722" t="s">
        <v>840</v>
      </c>
      <c r="D12" s="723">
        <v>10</v>
      </c>
    </row>
    <row r="13" spans="1:4" x14ac:dyDescent="0.2">
      <c r="A13" s="730"/>
      <c r="B13" s="937"/>
      <c r="C13" s="722" t="s">
        <v>841</v>
      </c>
      <c r="D13" s="723">
        <v>16</v>
      </c>
    </row>
    <row r="14" spans="1:4" x14ac:dyDescent="0.2">
      <c r="A14" s="730"/>
      <c r="B14" s="937"/>
      <c r="C14" s="225" t="s">
        <v>842</v>
      </c>
      <c r="D14" s="723">
        <v>6</v>
      </c>
    </row>
    <row r="15" spans="1:4" x14ac:dyDescent="0.2">
      <c r="A15" s="730"/>
      <c r="B15" s="937"/>
      <c r="C15" s="722" t="s">
        <v>843</v>
      </c>
      <c r="D15" s="723">
        <v>37</v>
      </c>
    </row>
    <row r="16" spans="1:4" x14ac:dyDescent="0.2">
      <c r="A16" s="730"/>
      <c r="B16" s="937"/>
      <c r="C16" s="722" t="s">
        <v>844</v>
      </c>
      <c r="D16" s="724">
        <v>17</v>
      </c>
    </row>
    <row r="17" spans="1:4" x14ac:dyDescent="0.2">
      <c r="A17" s="730"/>
      <c r="B17" s="937"/>
      <c r="C17" s="722" t="s">
        <v>845</v>
      </c>
      <c r="D17" s="723">
        <v>2</v>
      </c>
    </row>
    <row r="18" spans="1:4" x14ac:dyDescent="0.2">
      <c r="A18" s="730"/>
      <c r="B18" s="937"/>
      <c r="C18" s="722" t="s">
        <v>846</v>
      </c>
      <c r="D18" s="723">
        <v>9</v>
      </c>
    </row>
    <row r="19" spans="1:4" x14ac:dyDescent="0.2">
      <c r="A19" s="730"/>
      <c r="B19" s="937"/>
      <c r="C19" s="722" t="s">
        <v>847</v>
      </c>
      <c r="D19" s="723">
        <v>13</v>
      </c>
    </row>
    <row r="20" spans="1:4" x14ac:dyDescent="0.2">
      <c r="A20" s="730"/>
      <c r="B20" s="937"/>
      <c r="C20" s="722" t="s">
        <v>848</v>
      </c>
      <c r="D20" s="723">
        <v>7</v>
      </c>
    </row>
    <row r="21" spans="1:4" x14ac:dyDescent="0.2">
      <c r="A21" s="730"/>
      <c r="B21" s="937"/>
      <c r="C21" s="722" t="s">
        <v>849</v>
      </c>
      <c r="D21" s="723">
        <v>0</v>
      </c>
    </row>
    <row r="22" spans="1:4" x14ac:dyDescent="0.2">
      <c r="A22" s="730"/>
      <c r="B22" s="938" t="s">
        <v>2</v>
      </c>
      <c r="C22" s="722" t="s">
        <v>850</v>
      </c>
      <c r="D22" s="723">
        <v>41</v>
      </c>
    </row>
    <row r="23" spans="1:4" x14ac:dyDescent="0.2">
      <c r="A23" s="730"/>
      <c r="B23" s="938"/>
      <c r="C23" s="722" t="s">
        <v>851</v>
      </c>
      <c r="D23" s="723">
        <v>13</v>
      </c>
    </row>
    <row r="24" spans="1:4" x14ac:dyDescent="0.2">
      <c r="A24" s="730"/>
      <c r="B24" s="938"/>
      <c r="C24" s="722" t="s">
        <v>852</v>
      </c>
      <c r="D24" s="723">
        <v>41</v>
      </c>
    </row>
    <row r="25" spans="1:4" x14ac:dyDescent="0.2">
      <c r="A25" s="730"/>
      <c r="B25" s="938"/>
      <c r="C25" s="722" t="s">
        <v>853</v>
      </c>
      <c r="D25" s="723">
        <v>34</v>
      </c>
    </row>
    <row r="26" spans="1:4" x14ac:dyDescent="0.2">
      <c r="A26" s="730"/>
      <c r="B26" s="938"/>
      <c r="C26" s="722" t="s">
        <v>854</v>
      </c>
      <c r="D26" s="723">
        <v>15</v>
      </c>
    </row>
    <row r="27" spans="1:4" x14ac:dyDescent="0.2">
      <c r="A27" s="730"/>
      <c r="B27" s="938"/>
      <c r="C27" s="722" t="s">
        <v>855</v>
      </c>
      <c r="D27" s="723">
        <v>13</v>
      </c>
    </row>
    <row r="28" spans="1:4" x14ac:dyDescent="0.2">
      <c r="A28" s="730"/>
      <c r="B28" s="938"/>
      <c r="C28" s="722" t="s">
        <v>856</v>
      </c>
      <c r="D28" s="723">
        <v>131</v>
      </c>
    </row>
    <row r="29" spans="1:4" x14ac:dyDescent="0.2">
      <c r="A29" s="730"/>
      <c r="B29" s="938"/>
      <c r="C29" s="722" t="s">
        <v>857</v>
      </c>
      <c r="D29" s="723">
        <v>32</v>
      </c>
    </row>
    <row r="30" spans="1:4" x14ac:dyDescent="0.2">
      <c r="A30" s="730"/>
      <c r="B30" s="938"/>
      <c r="C30" s="722" t="s">
        <v>858</v>
      </c>
      <c r="D30" s="723">
        <v>73</v>
      </c>
    </row>
    <row r="31" spans="1:4" x14ac:dyDescent="0.2">
      <c r="A31" s="730"/>
      <c r="B31" s="938"/>
      <c r="C31" s="722" t="s">
        <v>859</v>
      </c>
      <c r="D31" s="723">
        <v>18</v>
      </c>
    </row>
    <row r="32" spans="1:4" x14ac:dyDescent="0.2">
      <c r="A32" s="730"/>
      <c r="B32" s="938"/>
      <c r="C32" s="722" t="s">
        <v>860</v>
      </c>
      <c r="D32" s="723">
        <v>27</v>
      </c>
    </row>
    <row r="33" spans="1:4" x14ac:dyDescent="0.2">
      <c r="A33" s="730"/>
      <c r="B33" s="938"/>
      <c r="C33" s="722" t="s">
        <v>861</v>
      </c>
      <c r="D33" s="723">
        <v>20</v>
      </c>
    </row>
    <row r="34" spans="1:4" x14ac:dyDescent="0.2">
      <c r="A34" s="730"/>
      <c r="B34" s="938"/>
      <c r="C34" s="722" t="s">
        <v>862</v>
      </c>
      <c r="D34" s="723">
        <v>9</v>
      </c>
    </row>
    <row r="35" spans="1:4" x14ac:dyDescent="0.2">
      <c r="A35" s="730"/>
      <c r="B35" s="938"/>
      <c r="C35" s="722" t="s">
        <v>863</v>
      </c>
      <c r="D35" s="723">
        <v>35</v>
      </c>
    </row>
    <row r="36" spans="1:4" x14ac:dyDescent="0.2">
      <c r="A36" s="730"/>
      <c r="B36" s="938"/>
      <c r="C36" s="722" t="s">
        <v>864</v>
      </c>
      <c r="D36" s="723">
        <v>53</v>
      </c>
    </row>
    <row r="37" spans="1:4" x14ac:dyDescent="0.2">
      <c r="A37" s="730"/>
      <c r="B37" s="938"/>
      <c r="C37" s="722" t="s">
        <v>865</v>
      </c>
      <c r="D37" s="723">
        <v>11</v>
      </c>
    </row>
    <row r="38" spans="1:4" x14ac:dyDescent="0.2">
      <c r="A38" s="730"/>
      <c r="B38" s="938"/>
      <c r="C38" s="722" t="s">
        <v>866</v>
      </c>
      <c r="D38" s="723">
        <v>9</v>
      </c>
    </row>
    <row r="39" spans="1:4" x14ac:dyDescent="0.2">
      <c r="A39" s="730"/>
      <c r="B39" s="938"/>
      <c r="C39" s="722" t="s">
        <v>867</v>
      </c>
      <c r="D39" s="723">
        <v>18</v>
      </c>
    </row>
    <row r="40" spans="1:4" x14ac:dyDescent="0.2">
      <c r="A40" s="730"/>
      <c r="B40" s="938"/>
      <c r="C40" s="722" t="s">
        <v>868</v>
      </c>
      <c r="D40" s="723">
        <v>14</v>
      </c>
    </row>
    <row r="41" spans="1:4" x14ac:dyDescent="0.2">
      <c r="A41" s="730"/>
      <c r="B41" s="938"/>
      <c r="C41" s="722" t="s">
        <v>869</v>
      </c>
      <c r="D41" s="723">
        <v>28</v>
      </c>
    </row>
    <row r="42" spans="1:4" x14ac:dyDescent="0.2">
      <c r="A42" s="730"/>
      <c r="B42" s="938"/>
      <c r="C42" s="722" t="s">
        <v>870</v>
      </c>
      <c r="D42" s="723">
        <v>14</v>
      </c>
    </row>
    <row r="43" spans="1:4" x14ac:dyDescent="0.2">
      <c r="A43" s="730"/>
      <c r="B43" s="938"/>
      <c r="C43" s="722" t="s">
        <v>871</v>
      </c>
      <c r="D43" s="723">
        <v>19</v>
      </c>
    </row>
    <row r="44" spans="1:4" x14ac:dyDescent="0.2">
      <c r="A44" s="730"/>
      <c r="B44" s="938"/>
      <c r="C44" s="722" t="s">
        <v>872</v>
      </c>
      <c r="D44" s="723">
        <v>67</v>
      </c>
    </row>
    <row r="45" spans="1:4" x14ac:dyDescent="0.2">
      <c r="A45" s="730"/>
      <c r="B45" s="938"/>
      <c r="C45" s="722" t="s">
        <v>873</v>
      </c>
      <c r="D45" s="723">
        <v>34</v>
      </c>
    </row>
    <row r="46" spans="1:4" x14ac:dyDescent="0.2">
      <c r="A46" s="730"/>
      <c r="B46" s="938"/>
      <c r="C46" s="722" t="s">
        <v>874</v>
      </c>
      <c r="D46" s="723">
        <v>20</v>
      </c>
    </row>
    <row r="47" spans="1:4" x14ac:dyDescent="0.2">
      <c r="A47" s="730"/>
      <c r="B47" s="938"/>
      <c r="C47" s="722" t="s">
        <v>875</v>
      </c>
      <c r="D47" s="723">
        <v>24</v>
      </c>
    </row>
    <row r="48" spans="1:4" x14ac:dyDescent="0.2">
      <c r="A48" s="730"/>
      <c r="B48" s="938"/>
      <c r="C48" s="722" t="s">
        <v>876</v>
      </c>
      <c r="D48" s="723">
        <v>49</v>
      </c>
    </row>
    <row r="49" spans="1:4" x14ac:dyDescent="0.2">
      <c r="A49" s="730"/>
      <c r="B49" s="937" t="s">
        <v>3</v>
      </c>
      <c r="C49" s="722" t="s">
        <v>854</v>
      </c>
      <c r="D49" s="723">
        <v>6</v>
      </c>
    </row>
    <row r="50" spans="1:4" x14ac:dyDescent="0.2">
      <c r="A50" s="730"/>
      <c r="B50" s="937"/>
      <c r="C50" s="722" t="s">
        <v>877</v>
      </c>
      <c r="D50" s="723">
        <v>16</v>
      </c>
    </row>
    <row r="51" spans="1:4" x14ac:dyDescent="0.2">
      <c r="A51" s="730"/>
      <c r="B51" s="937"/>
      <c r="C51" s="722" t="s">
        <v>856</v>
      </c>
      <c r="D51" s="723">
        <v>95</v>
      </c>
    </row>
    <row r="52" spans="1:4" x14ac:dyDescent="0.2">
      <c r="A52" s="730"/>
      <c r="B52" s="937"/>
      <c r="C52" s="722" t="s">
        <v>857</v>
      </c>
      <c r="D52" s="723">
        <v>35</v>
      </c>
    </row>
    <row r="53" spans="1:4" x14ac:dyDescent="0.2">
      <c r="A53" s="730"/>
      <c r="B53" s="937"/>
      <c r="C53" s="722" t="s">
        <v>860</v>
      </c>
      <c r="D53" s="723">
        <v>29</v>
      </c>
    </row>
    <row r="54" spans="1:4" x14ac:dyDescent="0.2">
      <c r="A54" s="730"/>
      <c r="B54" s="937"/>
      <c r="C54" s="722" t="s">
        <v>861</v>
      </c>
      <c r="D54" s="723">
        <v>26</v>
      </c>
    </row>
    <row r="55" spans="1:4" x14ac:dyDescent="0.2">
      <c r="A55" s="730"/>
      <c r="B55" s="937"/>
      <c r="C55" s="722" t="s">
        <v>878</v>
      </c>
      <c r="D55" s="723">
        <v>10</v>
      </c>
    </row>
    <row r="56" spans="1:4" x14ac:dyDescent="0.2">
      <c r="A56" s="730"/>
      <c r="B56" s="937"/>
      <c r="C56" s="722" t="s">
        <v>863</v>
      </c>
      <c r="D56" s="723">
        <v>28</v>
      </c>
    </row>
    <row r="57" spans="1:4" x14ac:dyDescent="0.2">
      <c r="A57" s="730"/>
      <c r="B57" s="937"/>
      <c r="C57" s="722" t="s">
        <v>879</v>
      </c>
      <c r="D57" s="723">
        <v>23</v>
      </c>
    </row>
    <row r="58" spans="1:4" x14ac:dyDescent="0.2">
      <c r="A58" s="730"/>
      <c r="B58" s="937"/>
      <c r="C58" s="722" t="s">
        <v>864</v>
      </c>
      <c r="D58" s="723">
        <v>15</v>
      </c>
    </row>
    <row r="59" spans="1:4" x14ac:dyDescent="0.2">
      <c r="A59" s="730"/>
      <c r="B59" s="937"/>
      <c r="C59" s="722" t="s">
        <v>867</v>
      </c>
      <c r="D59" s="723">
        <v>16</v>
      </c>
    </row>
    <row r="60" spans="1:4" x14ac:dyDescent="0.2">
      <c r="A60" s="730"/>
      <c r="B60" s="937"/>
      <c r="C60" s="722" t="s">
        <v>873</v>
      </c>
      <c r="D60" s="723">
        <v>26</v>
      </c>
    </row>
    <row r="61" spans="1:4" x14ac:dyDescent="0.2">
      <c r="A61" s="731"/>
      <c r="B61" s="937"/>
      <c r="C61" s="722" t="s">
        <v>880</v>
      </c>
      <c r="D61" s="723">
        <v>15</v>
      </c>
    </row>
    <row r="62" spans="1:4" x14ac:dyDescent="0.2">
      <c r="A62" s="718" t="s">
        <v>223</v>
      </c>
      <c r="B62" s="719"/>
      <c r="C62" s="720">
        <v>19</v>
      </c>
      <c r="D62" s="725">
        <f>SUM(D63:D83)</f>
        <v>1323</v>
      </c>
    </row>
    <row r="63" spans="1:4" x14ac:dyDescent="0.2">
      <c r="A63" s="931"/>
      <c r="B63" s="932" t="s">
        <v>222</v>
      </c>
      <c r="C63" s="726" t="s">
        <v>881</v>
      </c>
      <c r="D63" s="727">
        <v>173</v>
      </c>
    </row>
    <row r="64" spans="1:4" x14ac:dyDescent="0.2">
      <c r="A64" s="931"/>
      <c r="B64" s="932"/>
      <c r="C64" s="726" t="s">
        <v>882</v>
      </c>
      <c r="D64" s="727">
        <v>115</v>
      </c>
    </row>
    <row r="65" spans="1:4" x14ac:dyDescent="0.2">
      <c r="A65" s="931"/>
      <c r="B65" s="932"/>
      <c r="C65" s="726" t="s">
        <v>883</v>
      </c>
      <c r="D65" s="727">
        <v>11</v>
      </c>
    </row>
    <row r="66" spans="1:4" x14ac:dyDescent="0.2">
      <c r="A66" s="931"/>
      <c r="B66" s="932"/>
      <c r="C66" s="726" t="s">
        <v>884</v>
      </c>
      <c r="D66" s="727">
        <v>8</v>
      </c>
    </row>
    <row r="67" spans="1:4" x14ac:dyDescent="0.2">
      <c r="A67" s="931"/>
      <c r="B67" s="932"/>
      <c r="C67" s="726" t="s">
        <v>885</v>
      </c>
      <c r="D67" s="727">
        <v>4</v>
      </c>
    </row>
    <row r="68" spans="1:4" x14ac:dyDescent="0.2">
      <c r="A68" s="931"/>
      <c r="B68" s="932"/>
      <c r="C68" s="726" t="s">
        <v>886</v>
      </c>
      <c r="D68" s="727">
        <v>6</v>
      </c>
    </row>
    <row r="69" spans="1:4" x14ac:dyDescent="0.2">
      <c r="A69" s="931"/>
      <c r="B69" s="932"/>
      <c r="C69" s="726" t="s">
        <v>887</v>
      </c>
      <c r="D69" s="727">
        <v>250</v>
      </c>
    </row>
    <row r="70" spans="1:4" x14ac:dyDescent="0.2">
      <c r="A70" s="931"/>
      <c r="B70" s="932"/>
      <c r="C70" s="726" t="s">
        <v>888</v>
      </c>
      <c r="D70" s="727">
        <v>29</v>
      </c>
    </row>
    <row r="71" spans="1:4" x14ac:dyDescent="0.2">
      <c r="A71" s="931"/>
      <c r="B71" s="932"/>
      <c r="C71" s="726" t="s">
        <v>889</v>
      </c>
      <c r="D71" s="727">
        <v>11</v>
      </c>
    </row>
    <row r="72" spans="1:4" x14ac:dyDescent="0.2">
      <c r="A72" s="931"/>
      <c r="B72" s="932"/>
      <c r="C72" s="726" t="s">
        <v>890</v>
      </c>
      <c r="D72" s="727">
        <v>18</v>
      </c>
    </row>
    <row r="73" spans="1:4" x14ac:dyDescent="0.2">
      <c r="A73" s="931"/>
      <c r="B73" s="932"/>
      <c r="C73" s="726" t="s">
        <v>891</v>
      </c>
      <c r="D73" s="727">
        <v>31</v>
      </c>
    </row>
    <row r="74" spans="1:4" ht="13.5" x14ac:dyDescent="0.2">
      <c r="A74" s="931"/>
      <c r="B74" s="932"/>
      <c r="C74" s="726" t="s">
        <v>892</v>
      </c>
      <c r="D74" s="727">
        <v>11</v>
      </c>
    </row>
    <row r="75" spans="1:4" x14ac:dyDescent="0.2">
      <c r="A75" s="931"/>
      <c r="B75" s="932"/>
      <c r="C75" s="726" t="s">
        <v>893</v>
      </c>
      <c r="D75" s="727">
        <v>236</v>
      </c>
    </row>
    <row r="76" spans="1:4" x14ac:dyDescent="0.2">
      <c r="A76" s="931"/>
      <c r="B76" s="932"/>
      <c r="C76" s="726" t="s">
        <v>894</v>
      </c>
      <c r="D76" s="727">
        <v>127</v>
      </c>
    </row>
    <row r="77" spans="1:4" x14ac:dyDescent="0.2">
      <c r="A77" s="931"/>
      <c r="B77" s="932"/>
      <c r="C77" s="726" t="s">
        <v>895</v>
      </c>
      <c r="D77" s="727">
        <v>13</v>
      </c>
    </row>
    <row r="78" spans="1:4" x14ac:dyDescent="0.2">
      <c r="A78" s="931"/>
      <c r="B78" s="932"/>
      <c r="C78" s="726" t="s">
        <v>896</v>
      </c>
      <c r="D78" s="727">
        <v>8</v>
      </c>
    </row>
    <row r="79" spans="1:4" x14ac:dyDescent="0.2">
      <c r="A79" s="931"/>
      <c r="B79" s="932"/>
      <c r="C79" s="726" t="s">
        <v>897</v>
      </c>
      <c r="D79" s="727">
        <v>60</v>
      </c>
    </row>
    <row r="80" spans="1:4" x14ac:dyDescent="0.2">
      <c r="A80" s="931"/>
      <c r="B80" s="932"/>
      <c r="C80" s="726" t="s">
        <v>898</v>
      </c>
      <c r="D80" s="727">
        <v>27</v>
      </c>
    </row>
    <row r="81" spans="1:4" x14ac:dyDescent="0.2">
      <c r="A81" s="931"/>
      <c r="B81" s="932"/>
      <c r="C81" s="726" t="s">
        <v>899</v>
      </c>
      <c r="D81" s="727">
        <v>159</v>
      </c>
    </row>
    <row r="82" spans="1:4" x14ac:dyDescent="0.2">
      <c r="A82" s="931"/>
      <c r="B82" s="932"/>
      <c r="C82" s="726" t="s">
        <v>900</v>
      </c>
      <c r="D82" s="727">
        <v>12</v>
      </c>
    </row>
    <row r="83" spans="1:4" ht="13.5" x14ac:dyDescent="0.2">
      <c r="A83" s="931"/>
      <c r="B83" s="932"/>
      <c r="C83" s="722" t="s">
        <v>901</v>
      </c>
      <c r="D83" s="728">
        <v>14</v>
      </c>
    </row>
    <row r="84" spans="1:4" x14ac:dyDescent="0.2">
      <c r="A84" s="933"/>
      <c r="B84" s="934"/>
      <c r="C84" s="934"/>
      <c r="D84" s="717">
        <f>+D62+D4</f>
        <v>2722</v>
      </c>
    </row>
    <row r="85" spans="1:4" x14ac:dyDescent="0.2">
      <c r="A85" s="935"/>
      <c r="B85" s="935"/>
      <c r="C85" s="935"/>
      <c r="D85" s="220"/>
    </row>
    <row r="86" spans="1:4" ht="13.5" x14ac:dyDescent="0.2">
      <c r="A86" s="703" t="s">
        <v>902</v>
      </c>
      <c r="B86" s="704"/>
      <c r="C86" s="704"/>
      <c r="D86" s="220"/>
    </row>
    <row r="87" spans="1:4" ht="13.5" x14ac:dyDescent="0.2">
      <c r="A87" s="703" t="s">
        <v>903</v>
      </c>
      <c r="B87" s="704"/>
      <c r="C87" s="704"/>
      <c r="D87" s="220"/>
    </row>
    <row r="88" spans="1:4" x14ac:dyDescent="0.2">
      <c r="A88" s="218" t="s">
        <v>189</v>
      </c>
      <c r="B88" s="705"/>
      <c r="C88" s="706"/>
      <c r="D88" s="220"/>
    </row>
    <row r="89" spans="1:4" x14ac:dyDescent="0.2">
      <c r="A89" s="218" t="s">
        <v>904</v>
      </c>
      <c r="B89" s="705"/>
      <c r="C89" s="706"/>
      <c r="D89" s="220"/>
    </row>
    <row r="90" spans="1:4" x14ac:dyDescent="0.2">
      <c r="A90" s="705" t="s">
        <v>100</v>
      </c>
      <c r="B90" s="707"/>
      <c r="C90" s="708"/>
      <c r="D90" s="220"/>
    </row>
    <row r="91" spans="1:4" x14ac:dyDescent="0.2">
      <c r="A91" s="703"/>
    </row>
    <row r="92" spans="1:4" x14ac:dyDescent="0.2">
      <c r="A92" s="709" t="s">
        <v>905</v>
      </c>
      <c r="B92" s="218"/>
      <c r="C92" s="227"/>
      <c r="D92" s="710"/>
    </row>
    <row r="93" spans="1:4" x14ac:dyDescent="0.2">
      <c r="A93" s="711" t="s">
        <v>8</v>
      </c>
      <c r="B93" s="218"/>
      <c r="C93" s="712"/>
      <c r="D93" s="713"/>
    </row>
    <row r="95" spans="1:4" x14ac:dyDescent="0.2">
      <c r="D95" s="714">
        <f>SUM(D4:D84)</f>
        <v>8166</v>
      </c>
    </row>
    <row r="96" spans="1:4" x14ac:dyDescent="0.2">
      <c r="D96" s="228">
        <f>+D95/3</f>
        <v>2722</v>
      </c>
    </row>
    <row r="97" spans="4:4" x14ac:dyDescent="0.2">
      <c r="D97" s="714">
        <f>+D96-D84</f>
        <v>0</v>
      </c>
    </row>
  </sheetData>
  <mergeCells count="8">
    <mergeCell ref="A63:A83"/>
    <mergeCell ref="B63:B83"/>
    <mergeCell ref="A84:C84"/>
    <mergeCell ref="A85:C85"/>
    <mergeCell ref="A1:D1"/>
    <mergeCell ref="B5:B21"/>
    <mergeCell ref="B22:B48"/>
    <mergeCell ref="B49:B61"/>
  </mergeCells>
  <printOptions horizontalCentered="1" verticalCentered="1"/>
  <pageMargins left="0.23622047244094491" right="0.23622047244094491" top="0.28000000000000003" bottom="0.32" header="0.31496062992125984" footer="0.31496062992125984"/>
  <pageSetup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J222"/>
  <sheetViews>
    <sheetView showGridLines="0" showZeros="0" zoomScaleNormal="100" zoomScaleSheetLayoutView="100" workbookViewId="0">
      <selection activeCell="C15" sqref="C15"/>
    </sheetView>
  </sheetViews>
  <sheetFormatPr baseColWidth="10" defaultRowHeight="12.75" customHeight="1" x14ac:dyDescent="0.2"/>
  <cols>
    <col min="1" max="1" width="5.5703125" style="170" customWidth="1"/>
    <col min="2" max="2" width="37.140625" style="169" customWidth="1"/>
    <col min="3" max="3" width="52.5703125" style="603" customWidth="1"/>
    <col min="4" max="4" width="5.42578125" style="170" bestFit="1" customWidth="1"/>
    <col min="5" max="6" width="5.5703125" style="170" bestFit="1" customWidth="1"/>
    <col min="7" max="8" width="5.42578125" style="170" bestFit="1" customWidth="1"/>
    <col min="9" max="9" width="5.5703125" style="170" bestFit="1" customWidth="1"/>
    <col min="10" max="10" width="10.5703125" style="170" hidden="1" customWidth="1"/>
    <col min="11" max="16384" width="11.42578125" style="170"/>
  </cols>
  <sheetData>
    <row r="1" spans="1:10" s="592" customFormat="1" ht="14.25" customHeight="1" x14ac:dyDescent="0.2">
      <c r="A1" s="914" t="s">
        <v>766</v>
      </c>
      <c r="B1" s="914"/>
      <c r="C1" s="914"/>
      <c r="D1" s="914"/>
      <c r="E1" s="914"/>
      <c r="F1" s="914"/>
      <c r="G1" s="914"/>
      <c r="H1" s="914"/>
      <c r="I1" s="914"/>
    </row>
    <row r="2" spans="1:10" ht="14.25" customHeight="1" x14ac:dyDescent="0.2">
      <c r="A2" s="171"/>
      <c r="B2" s="471"/>
      <c r="C2" s="424"/>
    </row>
    <row r="3" spans="1:10" ht="12" customHeight="1" x14ac:dyDescent="0.2">
      <c r="A3" s="894" t="s">
        <v>1</v>
      </c>
      <c r="B3" s="866" t="s">
        <v>737</v>
      </c>
      <c r="C3" s="866" t="s">
        <v>184</v>
      </c>
      <c r="D3" s="952" t="s">
        <v>709</v>
      </c>
      <c r="E3" s="952"/>
      <c r="F3" s="952"/>
      <c r="G3" s="952" t="s">
        <v>767</v>
      </c>
      <c r="H3" s="952"/>
      <c r="I3" s="953"/>
      <c r="J3" s="944" t="s">
        <v>768</v>
      </c>
    </row>
    <row r="4" spans="1:10" ht="12" customHeight="1" x14ac:dyDescent="0.2">
      <c r="A4" s="895"/>
      <c r="B4" s="951"/>
      <c r="C4" s="951"/>
      <c r="D4" s="594" t="s">
        <v>672</v>
      </c>
      <c r="E4" s="594" t="s">
        <v>673</v>
      </c>
      <c r="F4" s="594" t="s">
        <v>4</v>
      </c>
      <c r="G4" s="594" t="s">
        <v>672</v>
      </c>
      <c r="H4" s="594" t="s">
        <v>673</v>
      </c>
      <c r="I4" s="590" t="s">
        <v>4</v>
      </c>
      <c r="J4" s="945"/>
    </row>
    <row r="5" spans="1:10" ht="12" x14ac:dyDescent="0.2">
      <c r="A5" s="397" t="s">
        <v>0</v>
      </c>
      <c r="B5" s="425"/>
      <c r="C5" s="425"/>
      <c r="D5" s="385">
        <f t="shared" ref="D5:I5" si="0">+D6+D22</f>
        <v>280</v>
      </c>
      <c r="E5" s="385">
        <f t="shared" si="0"/>
        <v>309</v>
      </c>
      <c r="F5" s="385">
        <f t="shared" si="0"/>
        <v>589</v>
      </c>
      <c r="G5" s="385">
        <f t="shared" si="0"/>
        <v>206</v>
      </c>
      <c r="H5" s="385">
        <f t="shared" si="0"/>
        <v>216</v>
      </c>
      <c r="I5" s="385">
        <f t="shared" si="0"/>
        <v>422</v>
      </c>
      <c r="J5" s="472"/>
    </row>
    <row r="6" spans="1:10" ht="12" x14ac:dyDescent="0.2">
      <c r="A6" s="357" t="s">
        <v>738</v>
      </c>
      <c r="B6" s="473"/>
      <c r="C6" s="342"/>
      <c r="D6" s="342">
        <f t="shared" ref="D6:I6" si="1">SUM(D7:D21)</f>
        <v>73</v>
      </c>
      <c r="E6" s="342">
        <f t="shared" si="1"/>
        <v>110</v>
      </c>
      <c r="F6" s="342">
        <f t="shared" si="1"/>
        <v>183</v>
      </c>
      <c r="G6" s="342">
        <f t="shared" si="1"/>
        <v>0</v>
      </c>
      <c r="H6" s="342">
        <f t="shared" si="1"/>
        <v>0</v>
      </c>
      <c r="I6" s="342">
        <f t="shared" si="1"/>
        <v>0</v>
      </c>
      <c r="J6" s="474"/>
    </row>
    <row r="7" spans="1:10" ht="12" x14ac:dyDescent="0.2">
      <c r="A7" s="426"/>
      <c r="B7" s="475" t="s">
        <v>302</v>
      </c>
      <c r="C7" s="600" t="s">
        <v>97</v>
      </c>
      <c r="D7" s="321">
        <v>9</v>
      </c>
      <c r="E7" s="321">
        <v>7</v>
      </c>
      <c r="F7" s="321">
        <f t="shared" ref="F7:F21" si="2">+D7+E7</f>
        <v>16</v>
      </c>
      <c r="G7" s="321">
        <v>0</v>
      </c>
      <c r="H7" s="321">
        <v>0</v>
      </c>
      <c r="I7" s="321">
        <f>+G7+H7</f>
        <v>0</v>
      </c>
      <c r="J7" s="476">
        <v>0</v>
      </c>
    </row>
    <row r="8" spans="1:10" ht="12" x14ac:dyDescent="0.2">
      <c r="A8" s="426"/>
      <c r="B8" s="475" t="s">
        <v>305</v>
      </c>
      <c r="C8" s="600" t="s">
        <v>57</v>
      </c>
      <c r="D8" s="321">
        <v>1</v>
      </c>
      <c r="E8" s="321">
        <v>2</v>
      </c>
      <c r="F8" s="321">
        <f>+D8+E8</f>
        <v>3</v>
      </c>
      <c r="G8" s="321"/>
      <c r="H8" s="321"/>
      <c r="I8" s="321">
        <f>+G8+H8</f>
        <v>0</v>
      </c>
      <c r="J8" s="476"/>
    </row>
    <row r="9" spans="1:10" ht="12" x14ac:dyDescent="0.2">
      <c r="A9" s="426"/>
      <c r="B9" s="475" t="s">
        <v>304</v>
      </c>
      <c r="C9" s="600" t="s">
        <v>59</v>
      </c>
      <c r="D9" s="321">
        <v>1</v>
      </c>
      <c r="E9" s="321">
        <v>11</v>
      </c>
      <c r="F9" s="321">
        <f t="shared" si="2"/>
        <v>12</v>
      </c>
      <c r="G9" s="321">
        <v>0</v>
      </c>
      <c r="H9" s="321">
        <v>0</v>
      </c>
      <c r="I9" s="321">
        <f t="shared" ref="I9:I21" si="3">+G9+H9</f>
        <v>0</v>
      </c>
      <c r="J9" s="476">
        <v>0</v>
      </c>
    </row>
    <row r="10" spans="1:10" ht="12" x14ac:dyDescent="0.2">
      <c r="A10" s="426"/>
      <c r="B10" s="901" t="s">
        <v>630</v>
      </c>
      <c r="C10" s="600" t="s">
        <v>61</v>
      </c>
      <c r="D10" s="321">
        <v>24</v>
      </c>
      <c r="E10" s="321">
        <v>31</v>
      </c>
      <c r="F10" s="321">
        <f>+D10+E10</f>
        <v>55</v>
      </c>
      <c r="G10" s="321">
        <v>0</v>
      </c>
      <c r="H10" s="321">
        <v>0</v>
      </c>
      <c r="I10" s="321">
        <f t="shared" si="3"/>
        <v>0</v>
      </c>
      <c r="J10" s="476"/>
    </row>
    <row r="11" spans="1:10" ht="12" x14ac:dyDescent="0.2">
      <c r="A11" s="426"/>
      <c r="B11" s="903"/>
      <c r="C11" s="600" t="s">
        <v>60</v>
      </c>
      <c r="D11" s="321">
        <v>3</v>
      </c>
      <c r="E11" s="321">
        <v>1</v>
      </c>
      <c r="F11" s="321">
        <f>+D11+E11</f>
        <v>4</v>
      </c>
      <c r="G11" s="321"/>
      <c r="H11" s="321"/>
      <c r="I11" s="321">
        <f t="shared" si="3"/>
        <v>0</v>
      </c>
      <c r="J11" s="476">
        <v>0</v>
      </c>
    </row>
    <row r="12" spans="1:10" ht="12" x14ac:dyDescent="0.2">
      <c r="A12" s="426"/>
      <c r="B12" s="902"/>
      <c r="C12" s="600" t="s">
        <v>58</v>
      </c>
      <c r="D12" s="321">
        <v>1</v>
      </c>
      <c r="E12" s="321"/>
      <c r="F12" s="321">
        <f>+D12+E12</f>
        <v>1</v>
      </c>
      <c r="G12" s="321">
        <v>0</v>
      </c>
      <c r="H12" s="321">
        <v>0</v>
      </c>
      <c r="I12" s="321">
        <f t="shared" si="3"/>
        <v>0</v>
      </c>
      <c r="J12" s="476">
        <v>0</v>
      </c>
    </row>
    <row r="13" spans="1:10" ht="12.75" customHeight="1" x14ac:dyDescent="0.2">
      <c r="A13" s="426"/>
      <c r="B13" s="946" t="s">
        <v>309</v>
      </c>
      <c r="C13" s="600" t="s">
        <v>87</v>
      </c>
      <c r="D13" s="321">
        <v>4</v>
      </c>
      <c r="E13" s="321">
        <v>4</v>
      </c>
      <c r="F13" s="321">
        <f t="shared" si="2"/>
        <v>8</v>
      </c>
      <c r="G13" s="321"/>
      <c r="H13" s="321"/>
      <c r="I13" s="321">
        <f t="shared" si="3"/>
        <v>0</v>
      </c>
      <c r="J13" s="476"/>
    </row>
    <row r="14" spans="1:10" ht="12.75" customHeight="1" x14ac:dyDescent="0.2">
      <c r="A14" s="426"/>
      <c r="B14" s="939"/>
      <c r="C14" s="600" t="s">
        <v>163</v>
      </c>
      <c r="D14" s="321">
        <v>1</v>
      </c>
      <c r="E14" s="321">
        <v>6</v>
      </c>
      <c r="F14" s="321">
        <f t="shared" si="2"/>
        <v>7</v>
      </c>
      <c r="G14" s="321"/>
      <c r="H14" s="321"/>
      <c r="I14" s="321">
        <f t="shared" si="3"/>
        <v>0</v>
      </c>
      <c r="J14" s="476"/>
    </row>
    <row r="15" spans="1:10" ht="24" x14ac:dyDescent="0.2">
      <c r="A15" s="426"/>
      <c r="B15" s="475" t="s">
        <v>312</v>
      </c>
      <c r="C15" s="600" t="s">
        <v>64</v>
      </c>
      <c r="D15" s="321">
        <v>8</v>
      </c>
      <c r="E15" s="321">
        <v>10</v>
      </c>
      <c r="F15" s="321">
        <f t="shared" si="2"/>
        <v>18</v>
      </c>
      <c r="G15" s="321">
        <v>0</v>
      </c>
      <c r="H15" s="321">
        <v>0</v>
      </c>
      <c r="I15" s="321">
        <f t="shared" si="3"/>
        <v>0</v>
      </c>
      <c r="J15" s="476">
        <v>0</v>
      </c>
    </row>
    <row r="16" spans="1:10" ht="12" x14ac:dyDescent="0.2">
      <c r="A16" s="426"/>
      <c r="B16" s="942" t="s">
        <v>316</v>
      </c>
      <c r="C16" s="600" t="s">
        <v>145</v>
      </c>
      <c r="D16" s="321">
        <v>7</v>
      </c>
      <c r="E16" s="321">
        <v>8</v>
      </c>
      <c r="F16" s="321">
        <f t="shared" si="2"/>
        <v>15</v>
      </c>
      <c r="G16" s="321">
        <v>0</v>
      </c>
      <c r="H16" s="321">
        <v>0</v>
      </c>
      <c r="I16" s="321">
        <f t="shared" si="3"/>
        <v>0</v>
      </c>
      <c r="J16" s="476">
        <v>0</v>
      </c>
    </row>
    <row r="17" spans="1:10" ht="12" x14ac:dyDescent="0.2">
      <c r="A17" s="426"/>
      <c r="B17" s="943"/>
      <c r="C17" s="600" t="s">
        <v>144</v>
      </c>
      <c r="D17" s="321">
        <v>6</v>
      </c>
      <c r="E17" s="321">
        <v>4</v>
      </c>
      <c r="F17" s="321">
        <f t="shared" si="2"/>
        <v>10</v>
      </c>
      <c r="G17" s="321">
        <v>0</v>
      </c>
      <c r="H17" s="321">
        <v>0</v>
      </c>
      <c r="I17" s="321">
        <f t="shared" si="3"/>
        <v>0</v>
      </c>
      <c r="J17" s="476">
        <v>0</v>
      </c>
    </row>
    <row r="18" spans="1:10" ht="12" x14ac:dyDescent="0.2">
      <c r="A18" s="426"/>
      <c r="B18" s="942" t="s">
        <v>308</v>
      </c>
      <c r="C18" s="600" t="s">
        <v>89</v>
      </c>
      <c r="D18" s="321">
        <v>2</v>
      </c>
      <c r="E18" s="321">
        <v>5</v>
      </c>
      <c r="F18" s="321">
        <f t="shared" si="2"/>
        <v>7</v>
      </c>
      <c r="G18" s="321">
        <v>0</v>
      </c>
      <c r="H18" s="321">
        <v>0</v>
      </c>
      <c r="I18" s="321">
        <f t="shared" si="3"/>
        <v>0</v>
      </c>
      <c r="J18" s="476">
        <v>0</v>
      </c>
    </row>
    <row r="19" spans="1:10" ht="12" customHeight="1" x14ac:dyDescent="0.2">
      <c r="A19" s="426"/>
      <c r="B19" s="943"/>
      <c r="C19" s="427" t="s">
        <v>75</v>
      </c>
      <c r="D19" s="321">
        <v>2</v>
      </c>
      <c r="E19" s="321">
        <v>7</v>
      </c>
      <c r="F19" s="321">
        <f t="shared" si="2"/>
        <v>9</v>
      </c>
      <c r="G19" s="321">
        <v>0</v>
      </c>
      <c r="H19" s="321">
        <v>0</v>
      </c>
      <c r="I19" s="321">
        <f t="shared" si="3"/>
        <v>0</v>
      </c>
      <c r="J19" s="476">
        <v>0</v>
      </c>
    </row>
    <row r="20" spans="1:10" ht="12" x14ac:dyDescent="0.2">
      <c r="A20" s="426"/>
      <c r="B20" s="943"/>
      <c r="C20" s="427" t="s">
        <v>73</v>
      </c>
      <c r="D20" s="321"/>
      <c r="E20" s="321">
        <v>4</v>
      </c>
      <c r="F20" s="321">
        <f t="shared" si="2"/>
        <v>4</v>
      </c>
      <c r="G20" s="321">
        <v>0</v>
      </c>
      <c r="H20" s="321">
        <v>0</v>
      </c>
      <c r="I20" s="321">
        <f t="shared" si="3"/>
        <v>0</v>
      </c>
      <c r="J20" s="476">
        <v>0</v>
      </c>
    </row>
    <row r="21" spans="1:10" ht="12" x14ac:dyDescent="0.2">
      <c r="A21" s="426"/>
      <c r="B21" s="600" t="s">
        <v>310</v>
      </c>
      <c r="C21" s="427" t="s">
        <v>63</v>
      </c>
      <c r="D21" s="321">
        <v>4</v>
      </c>
      <c r="E21" s="321">
        <v>10</v>
      </c>
      <c r="F21" s="321">
        <f t="shared" si="2"/>
        <v>14</v>
      </c>
      <c r="G21" s="321">
        <v>0</v>
      </c>
      <c r="H21" s="321">
        <v>0</v>
      </c>
      <c r="I21" s="321">
        <f t="shared" si="3"/>
        <v>0</v>
      </c>
      <c r="J21" s="476">
        <v>0</v>
      </c>
    </row>
    <row r="22" spans="1:10" ht="12" x14ac:dyDescent="0.2">
      <c r="A22" s="357" t="s">
        <v>740</v>
      </c>
      <c r="B22" s="357"/>
      <c r="C22" s="342"/>
      <c r="D22" s="342">
        <f t="shared" ref="D22:I22" si="4">SUM(D23:D44)</f>
        <v>207</v>
      </c>
      <c r="E22" s="342">
        <f t="shared" si="4"/>
        <v>199</v>
      </c>
      <c r="F22" s="342">
        <f t="shared" si="4"/>
        <v>406</v>
      </c>
      <c r="G22" s="342">
        <f t="shared" si="4"/>
        <v>206</v>
      </c>
      <c r="H22" s="342">
        <f t="shared" si="4"/>
        <v>216</v>
      </c>
      <c r="I22" s="342">
        <f t="shared" si="4"/>
        <v>422</v>
      </c>
      <c r="J22" s="477">
        <f>IF(F22=0,0,(I22/F22)*100)</f>
        <v>103.94088669950739</v>
      </c>
    </row>
    <row r="23" spans="1:10" ht="12" x14ac:dyDescent="0.2">
      <c r="A23" s="428"/>
      <c r="B23" s="901" t="s">
        <v>285</v>
      </c>
      <c r="C23" s="427" t="s">
        <v>741</v>
      </c>
      <c r="D23" s="321">
        <v>23</v>
      </c>
      <c r="E23" s="321">
        <v>34</v>
      </c>
      <c r="F23" s="321">
        <f t="shared" ref="F23:F44" si="5">+D23+E23</f>
        <v>57</v>
      </c>
      <c r="G23" s="321">
        <v>27</v>
      </c>
      <c r="H23" s="321">
        <v>43</v>
      </c>
      <c r="I23" s="321">
        <f t="shared" ref="I23:I44" si="6">+G23+H23</f>
        <v>70</v>
      </c>
      <c r="J23" s="478">
        <f>IF(F23=0,0,(I23/F23)*100)</f>
        <v>122.80701754385966</v>
      </c>
    </row>
    <row r="24" spans="1:10" ht="12" x14ac:dyDescent="0.2">
      <c r="A24" s="426"/>
      <c r="B24" s="903"/>
      <c r="C24" s="600" t="s">
        <v>94</v>
      </c>
      <c r="D24" s="321">
        <v>27</v>
      </c>
      <c r="E24" s="321">
        <v>5</v>
      </c>
      <c r="F24" s="321">
        <f t="shared" si="5"/>
        <v>32</v>
      </c>
      <c r="G24" s="321">
        <v>27</v>
      </c>
      <c r="H24" s="321">
        <v>5</v>
      </c>
      <c r="I24" s="321">
        <f t="shared" si="6"/>
        <v>32</v>
      </c>
      <c r="J24" s="478">
        <f>IF(F24=0,0,(I24/F24)*100)</f>
        <v>100</v>
      </c>
    </row>
    <row r="25" spans="1:10" ht="12" x14ac:dyDescent="0.2">
      <c r="A25" s="426"/>
      <c r="B25" s="903"/>
      <c r="C25" s="427" t="s">
        <v>93</v>
      </c>
      <c r="D25" s="321">
        <v>3</v>
      </c>
      <c r="E25" s="321"/>
      <c r="F25" s="321">
        <f t="shared" si="5"/>
        <v>3</v>
      </c>
      <c r="G25" s="321">
        <v>3</v>
      </c>
      <c r="H25" s="321">
        <v>1</v>
      </c>
      <c r="I25" s="321">
        <f t="shared" si="6"/>
        <v>4</v>
      </c>
      <c r="J25" s="478">
        <f>IF(F25=0,0,(I25/F25)*100)</f>
        <v>133.33333333333331</v>
      </c>
    </row>
    <row r="26" spans="1:10" ht="12" x14ac:dyDescent="0.2">
      <c r="A26" s="426"/>
      <c r="B26" s="903"/>
      <c r="C26" s="427" t="s">
        <v>90</v>
      </c>
      <c r="D26" s="321"/>
      <c r="E26" s="321">
        <v>1</v>
      </c>
      <c r="F26" s="321">
        <f t="shared" si="5"/>
        <v>1</v>
      </c>
      <c r="G26" s="321"/>
      <c r="H26" s="321">
        <v>1</v>
      </c>
      <c r="I26" s="321">
        <f t="shared" si="6"/>
        <v>1</v>
      </c>
      <c r="J26" s="478"/>
    </row>
    <row r="27" spans="1:10" ht="12" x14ac:dyDescent="0.2">
      <c r="A27" s="426"/>
      <c r="B27" s="903"/>
      <c r="C27" s="427" t="s">
        <v>88</v>
      </c>
      <c r="D27" s="321">
        <v>1</v>
      </c>
      <c r="E27" s="321"/>
      <c r="F27" s="321">
        <f t="shared" si="5"/>
        <v>1</v>
      </c>
      <c r="G27" s="321">
        <v>1</v>
      </c>
      <c r="H27" s="321"/>
      <c r="I27" s="321">
        <f t="shared" si="6"/>
        <v>1</v>
      </c>
      <c r="J27" s="478"/>
    </row>
    <row r="28" spans="1:10" ht="12" x14ac:dyDescent="0.2">
      <c r="A28" s="426"/>
      <c r="B28" s="903"/>
      <c r="C28" s="427" t="s">
        <v>742</v>
      </c>
      <c r="D28" s="321"/>
      <c r="E28" s="321"/>
      <c r="F28" s="321">
        <f t="shared" si="5"/>
        <v>0</v>
      </c>
      <c r="G28" s="321">
        <v>1</v>
      </c>
      <c r="H28" s="321"/>
      <c r="I28" s="321">
        <f t="shared" si="6"/>
        <v>1</v>
      </c>
      <c r="J28" s="478"/>
    </row>
    <row r="29" spans="1:10" ht="12" x14ac:dyDescent="0.2">
      <c r="A29" s="426"/>
      <c r="B29" s="903"/>
      <c r="C29" s="427" t="s">
        <v>86</v>
      </c>
      <c r="D29" s="321">
        <v>28</v>
      </c>
      <c r="E29" s="321">
        <v>34</v>
      </c>
      <c r="F29" s="321">
        <f t="shared" si="5"/>
        <v>62</v>
      </c>
      <c r="G29" s="321">
        <v>23</v>
      </c>
      <c r="H29" s="321">
        <v>38</v>
      </c>
      <c r="I29" s="321">
        <f t="shared" si="6"/>
        <v>61</v>
      </c>
      <c r="J29" s="478"/>
    </row>
    <row r="30" spans="1:10" ht="12" x14ac:dyDescent="0.2">
      <c r="A30" s="426"/>
      <c r="B30" s="903"/>
      <c r="C30" s="427" t="s">
        <v>85</v>
      </c>
      <c r="D30" s="321">
        <v>2</v>
      </c>
      <c r="E30" s="321">
        <v>1</v>
      </c>
      <c r="F30" s="321">
        <f t="shared" si="5"/>
        <v>3</v>
      </c>
      <c r="G30" s="321">
        <v>2</v>
      </c>
      <c r="H30" s="321">
        <v>1</v>
      </c>
      <c r="I30" s="321">
        <f t="shared" si="6"/>
        <v>3</v>
      </c>
      <c r="J30" s="478"/>
    </row>
    <row r="31" spans="1:10" ht="12" x14ac:dyDescent="0.2">
      <c r="A31" s="426"/>
      <c r="B31" s="903"/>
      <c r="C31" s="427" t="s">
        <v>84</v>
      </c>
      <c r="D31" s="321">
        <v>5</v>
      </c>
      <c r="E31" s="321">
        <v>2</v>
      </c>
      <c r="F31" s="321">
        <f t="shared" si="5"/>
        <v>7</v>
      </c>
      <c r="G31" s="321">
        <v>4</v>
      </c>
      <c r="H31" s="321">
        <v>2</v>
      </c>
      <c r="I31" s="321">
        <f t="shared" si="6"/>
        <v>6</v>
      </c>
      <c r="J31" s="478"/>
    </row>
    <row r="32" spans="1:10" ht="12" x14ac:dyDescent="0.2">
      <c r="A32" s="426"/>
      <c r="B32" s="903"/>
      <c r="C32" s="427" t="s">
        <v>82</v>
      </c>
      <c r="D32" s="321">
        <v>5</v>
      </c>
      <c r="E32" s="321">
        <v>3</v>
      </c>
      <c r="F32" s="321">
        <f t="shared" si="5"/>
        <v>8</v>
      </c>
      <c r="G32" s="321">
        <v>1</v>
      </c>
      <c r="H32" s="321">
        <v>3</v>
      </c>
      <c r="I32" s="321">
        <f t="shared" si="6"/>
        <v>4</v>
      </c>
      <c r="J32" s="478"/>
    </row>
    <row r="33" spans="1:10" ht="12" x14ac:dyDescent="0.2">
      <c r="A33" s="426"/>
      <c r="B33" s="903"/>
      <c r="C33" s="427" t="s">
        <v>81</v>
      </c>
      <c r="D33" s="321">
        <v>5</v>
      </c>
      <c r="E33" s="321">
        <v>3</v>
      </c>
      <c r="F33" s="321">
        <f t="shared" si="5"/>
        <v>8</v>
      </c>
      <c r="G33" s="321">
        <v>6</v>
      </c>
      <c r="H33" s="321">
        <v>3</v>
      </c>
      <c r="I33" s="321">
        <f t="shared" si="6"/>
        <v>9</v>
      </c>
      <c r="J33" s="478"/>
    </row>
    <row r="34" spans="1:10" ht="12" x14ac:dyDescent="0.2">
      <c r="A34" s="426"/>
      <c r="B34" s="903"/>
      <c r="C34" s="427" t="s">
        <v>80</v>
      </c>
      <c r="D34" s="321">
        <v>27</v>
      </c>
      <c r="E34" s="321">
        <v>38</v>
      </c>
      <c r="F34" s="321">
        <f t="shared" si="5"/>
        <v>65</v>
      </c>
      <c r="G34" s="321">
        <v>27</v>
      </c>
      <c r="H34" s="321">
        <v>37</v>
      </c>
      <c r="I34" s="321">
        <f t="shared" si="6"/>
        <v>64</v>
      </c>
      <c r="J34" s="478"/>
    </row>
    <row r="35" spans="1:10" ht="12" x14ac:dyDescent="0.2">
      <c r="A35" s="426"/>
      <c r="B35" s="903"/>
      <c r="C35" s="427" t="s">
        <v>828</v>
      </c>
      <c r="D35" s="321"/>
      <c r="E35" s="321"/>
      <c r="F35" s="321">
        <f t="shared" si="5"/>
        <v>0</v>
      </c>
      <c r="G35" s="321">
        <v>1</v>
      </c>
      <c r="H35" s="321">
        <v>2</v>
      </c>
      <c r="I35" s="321">
        <f t="shared" si="6"/>
        <v>3</v>
      </c>
      <c r="J35" s="478"/>
    </row>
    <row r="36" spans="1:10" ht="12" x14ac:dyDescent="0.2">
      <c r="A36" s="426"/>
      <c r="B36" s="903"/>
      <c r="C36" s="427" t="s">
        <v>79</v>
      </c>
      <c r="D36" s="321">
        <v>17</v>
      </c>
      <c r="E36" s="321">
        <v>10</v>
      </c>
      <c r="F36" s="321">
        <f t="shared" si="5"/>
        <v>27</v>
      </c>
      <c r="G36" s="321">
        <v>18</v>
      </c>
      <c r="H36" s="321">
        <v>13</v>
      </c>
      <c r="I36" s="321">
        <f t="shared" si="6"/>
        <v>31</v>
      </c>
      <c r="J36" s="478"/>
    </row>
    <row r="37" spans="1:10" ht="12" x14ac:dyDescent="0.2">
      <c r="A37" s="426"/>
      <c r="B37" s="903"/>
      <c r="C37" s="427" t="s">
        <v>78</v>
      </c>
      <c r="D37" s="321">
        <v>9</v>
      </c>
      <c r="E37" s="321">
        <v>14</v>
      </c>
      <c r="F37" s="321">
        <f t="shared" si="5"/>
        <v>23</v>
      </c>
      <c r="G37" s="321">
        <v>3</v>
      </c>
      <c r="H37" s="321">
        <v>6</v>
      </c>
      <c r="I37" s="321">
        <f t="shared" si="6"/>
        <v>9</v>
      </c>
      <c r="J37" s="478"/>
    </row>
    <row r="38" spans="1:10" ht="12" x14ac:dyDescent="0.2">
      <c r="A38" s="426"/>
      <c r="B38" s="903"/>
      <c r="C38" s="427" t="s">
        <v>77</v>
      </c>
      <c r="D38" s="321">
        <v>1</v>
      </c>
      <c r="E38" s="321">
        <v>5</v>
      </c>
      <c r="F38" s="321">
        <f t="shared" si="5"/>
        <v>6</v>
      </c>
      <c r="G38" s="321">
        <v>3</v>
      </c>
      <c r="H38" s="321">
        <v>7</v>
      </c>
      <c r="I38" s="321">
        <f t="shared" si="6"/>
        <v>10</v>
      </c>
      <c r="J38" s="478"/>
    </row>
    <row r="39" spans="1:10" ht="12" x14ac:dyDescent="0.2">
      <c r="A39" s="426"/>
      <c r="B39" s="903"/>
      <c r="C39" s="427" t="s">
        <v>744</v>
      </c>
      <c r="D39" s="321">
        <v>16</v>
      </c>
      <c r="E39" s="321"/>
      <c r="F39" s="321">
        <f t="shared" si="5"/>
        <v>16</v>
      </c>
      <c r="G39" s="321">
        <v>16</v>
      </c>
      <c r="H39" s="321"/>
      <c r="I39" s="321">
        <f t="shared" si="6"/>
        <v>16</v>
      </c>
      <c r="J39" s="478"/>
    </row>
    <row r="40" spans="1:10" ht="12" x14ac:dyDescent="0.2">
      <c r="A40" s="426"/>
      <c r="B40" s="903"/>
      <c r="C40" s="427" t="s">
        <v>72</v>
      </c>
      <c r="D40" s="321">
        <v>3</v>
      </c>
      <c r="E40" s="321">
        <v>3</v>
      </c>
      <c r="F40" s="321">
        <f t="shared" si="5"/>
        <v>6</v>
      </c>
      <c r="G40" s="321">
        <v>2</v>
      </c>
      <c r="H40" s="321">
        <v>3</v>
      </c>
      <c r="I40" s="321">
        <f t="shared" si="6"/>
        <v>5</v>
      </c>
      <c r="J40" s="478"/>
    </row>
    <row r="41" spans="1:10" ht="12" x14ac:dyDescent="0.2">
      <c r="A41" s="426"/>
      <c r="B41" s="903"/>
      <c r="C41" s="427" t="s">
        <v>71</v>
      </c>
      <c r="D41" s="321">
        <v>21</v>
      </c>
      <c r="E41" s="321">
        <v>32</v>
      </c>
      <c r="F41" s="321">
        <f t="shared" si="5"/>
        <v>53</v>
      </c>
      <c r="G41" s="321">
        <v>22</v>
      </c>
      <c r="H41" s="321">
        <v>36</v>
      </c>
      <c r="I41" s="321">
        <f t="shared" si="6"/>
        <v>58</v>
      </c>
      <c r="J41" s="478"/>
    </row>
    <row r="42" spans="1:10" ht="12" x14ac:dyDescent="0.2">
      <c r="A42" s="426"/>
      <c r="B42" s="903"/>
      <c r="C42" s="427" t="s">
        <v>753</v>
      </c>
      <c r="D42" s="321">
        <v>7</v>
      </c>
      <c r="E42" s="321">
        <v>9</v>
      </c>
      <c r="F42" s="321">
        <f t="shared" si="5"/>
        <v>16</v>
      </c>
      <c r="G42" s="321">
        <v>9</v>
      </c>
      <c r="H42" s="321">
        <v>10</v>
      </c>
      <c r="I42" s="321">
        <f t="shared" si="6"/>
        <v>19</v>
      </c>
      <c r="J42" s="478"/>
    </row>
    <row r="43" spans="1:10" ht="12" x14ac:dyDescent="0.2">
      <c r="A43" s="426"/>
      <c r="B43" s="903"/>
      <c r="C43" s="427" t="s">
        <v>69</v>
      </c>
      <c r="D43" s="321">
        <v>5</v>
      </c>
      <c r="E43" s="321">
        <v>5</v>
      </c>
      <c r="F43" s="321">
        <f t="shared" si="5"/>
        <v>10</v>
      </c>
      <c r="G43" s="321">
        <v>8</v>
      </c>
      <c r="H43" s="321">
        <v>5</v>
      </c>
      <c r="I43" s="321">
        <f t="shared" si="6"/>
        <v>13</v>
      </c>
      <c r="J43" s="478">
        <f t="shared" ref="J43:J69" si="7">IF(F43=0,0,(I43/F43)*100)</f>
        <v>130</v>
      </c>
    </row>
    <row r="44" spans="1:10" ht="12" x14ac:dyDescent="0.2">
      <c r="A44" s="426"/>
      <c r="B44" s="903"/>
      <c r="C44" s="427" t="s">
        <v>68</v>
      </c>
      <c r="D44" s="321">
        <v>2</v>
      </c>
      <c r="E44" s="321"/>
      <c r="F44" s="321">
        <f t="shared" si="5"/>
        <v>2</v>
      </c>
      <c r="G44" s="321">
        <v>2</v>
      </c>
      <c r="H44" s="321"/>
      <c r="I44" s="321">
        <f t="shared" si="6"/>
        <v>2</v>
      </c>
      <c r="J44" s="478">
        <f t="shared" si="7"/>
        <v>100</v>
      </c>
    </row>
    <row r="45" spans="1:10" ht="12" x14ac:dyDescent="0.2">
      <c r="A45" s="353" t="s">
        <v>2</v>
      </c>
      <c r="B45" s="425"/>
      <c r="C45" s="425"/>
      <c r="D45" s="385">
        <f t="shared" ref="D45:I45" si="8">SUM(D46:D99)</f>
        <v>156</v>
      </c>
      <c r="E45" s="385">
        <f t="shared" si="8"/>
        <v>226</v>
      </c>
      <c r="F45" s="385">
        <f t="shared" si="8"/>
        <v>382</v>
      </c>
      <c r="G45" s="385">
        <f t="shared" si="8"/>
        <v>154</v>
      </c>
      <c r="H45" s="385">
        <f t="shared" si="8"/>
        <v>233</v>
      </c>
      <c r="I45" s="385">
        <f t="shared" si="8"/>
        <v>387</v>
      </c>
      <c r="J45" s="479">
        <f t="shared" si="7"/>
        <v>101.30890052356021</v>
      </c>
    </row>
    <row r="46" spans="1:10" ht="12" x14ac:dyDescent="0.2">
      <c r="A46" s="428"/>
      <c r="B46" s="600" t="s">
        <v>611</v>
      </c>
      <c r="C46" s="346" t="s">
        <v>40</v>
      </c>
      <c r="D46" s="321">
        <v>1</v>
      </c>
      <c r="E46" s="321">
        <v>2</v>
      </c>
      <c r="F46" s="321">
        <f t="shared" ref="F46:F99" si="9">+D46+E46</f>
        <v>3</v>
      </c>
      <c r="G46" s="321">
        <v>1</v>
      </c>
      <c r="H46" s="321">
        <v>3</v>
      </c>
      <c r="I46" s="321">
        <f t="shared" ref="I46:I99" si="10">+G46+H46</f>
        <v>4</v>
      </c>
      <c r="J46" s="478">
        <f t="shared" si="7"/>
        <v>133.33333333333331</v>
      </c>
    </row>
    <row r="47" spans="1:10" ht="12" x14ac:dyDescent="0.2">
      <c r="A47" s="426"/>
      <c r="B47" s="901" t="s">
        <v>302</v>
      </c>
      <c r="C47" s="427" t="s">
        <v>56</v>
      </c>
      <c r="D47" s="321">
        <v>11</v>
      </c>
      <c r="E47" s="321">
        <v>6</v>
      </c>
      <c r="F47" s="321">
        <f t="shared" si="9"/>
        <v>17</v>
      </c>
      <c r="G47" s="321">
        <v>8</v>
      </c>
      <c r="H47" s="321">
        <v>7</v>
      </c>
      <c r="I47" s="321">
        <f t="shared" si="10"/>
        <v>15</v>
      </c>
      <c r="J47" s="478">
        <f t="shared" si="7"/>
        <v>88.235294117647058</v>
      </c>
    </row>
    <row r="48" spans="1:10" ht="12" x14ac:dyDescent="0.2">
      <c r="A48" s="426"/>
      <c r="B48" s="902"/>
      <c r="C48" s="427" t="s">
        <v>769</v>
      </c>
      <c r="D48" s="321"/>
      <c r="E48" s="321"/>
      <c r="F48" s="321">
        <f t="shared" si="9"/>
        <v>0</v>
      </c>
      <c r="G48" s="321"/>
      <c r="H48" s="321">
        <v>1</v>
      </c>
      <c r="I48" s="321">
        <f t="shared" si="10"/>
        <v>1</v>
      </c>
      <c r="J48" s="478"/>
    </row>
    <row r="49" spans="1:10" ht="12" x14ac:dyDescent="0.2">
      <c r="A49" s="426"/>
      <c r="B49" s="475" t="s">
        <v>620</v>
      </c>
      <c r="C49" s="600" t="s">
        <v>55</v>
      </c>
      <c r="D49" s="321">
        <v>11</v>
      </c>
      <c r="E49" s="321">
        <v>8</v>
      </c>
      <c r="F49" s="321">
        <f t="shared" si="9"/>
        <v>19</v>
      </c>
      <c r="G49" s="321">
        <v>7</v>
      </c>
      <c r="H49" s="321">
        <v>9</v>
      </c>
      <c r="I49" s="321">
        <f t="shared" si="10"/>
        <v>16</v>
      </c>
      <c r="J49" s="478">
        <f t="shared" si="7"/>
        <v>84.210526315789465</v>
      </c>
    </row>
    <row r="50" spans="1:10" ht="12" x14ac:dyDescent="0.2">
      <c r="A50" s="426"/>
      <c r="B50" s="598" t="s">
        <v>318</v>
      </c>
      <c r="C50" s="346" t="s">
        <v>45</v>
      </c>
      <c r="D50" s="321"/>
      <c r="E50" s="321">
        <v>2</v>
      </c>
      <c r="F50" s="321">
        <f t="shared" si="9"/>
        <v>2</v>
      </c>
      <c r="G50" s="321"/>
      <c r="H50" s="321"/>
      <c r="I50" s="321">
        <f t="shared" si="10"/>
        <v>0</v>
      </c>
      <c r="J50" s="478">
        <f t="shared" si="7"/>
        <v>0</v>
      </c>
    </row>
    <row r="51" spans="1:10" ht="12" customHeight="1" x14ac:dyDescent="0.2">
      <c r="A51" s="426"/>
      <c r="B51" s="475" t="s">
        <v>317</v>
      </c>
      <c r="C51" s="600" t="s">
        <v>53</v>
      </c>
      <c r="D51" s="321"/>
      <c r="E51" s="321"/>
      <c r="F51" s="321">
        <f t="shared" si="9"/>
        <v>0</v>
      </c>
      <c r="G51" s="321">
        <v>1</v>
      </c>
      <c r="H51" s="321"/>
      <c r="I51" s="321">
        <f t="shared" si="10"/>
        <v>1</v>
      </c>
      <c r="J51" s="478">
        <f t="shared" si="7"/>
        <v>0</v>
      </c>
    </row>
    <row r="52" spans="1:10" ht="12" x14ac:dyDescent="0.2">
      <c r="A52" s="426"/>
      <c r="B52" s="942" t="s">
        <v>305</v>
      </c>
      <c r="C52" s="600" t="s">
        <v>770</v>
      </c>
      <c r="D52" s="321">
        <v>1</v>
      </c>
      <c r="E52" s="321">
        <v>2</v>
      </c>
      <c r="F52" s="321">
        <f t="shared" si="9"/>
        <v>3</v>
      </c>
      <c r="G52" s="321">
        <v>1</v>
      </c>
      <c r="H52" s="321">
        <v>2</v>
      </c>
      <c r="I52" s="321">
        <f t="shared" si="10"/>
        <v>3</v>
      </c>
      <c r="J52" s="478">
        <f t="shared" si="7"/>
        <v>100</v>
      </c>
    </row>
    <row r="53" spans="1:10" ht="12" x14ac:dyDescent="0.2">
      <c r="A53" s="426"/>
      <c r="B53" s="943"/>
      <c r="C53" s="600" t="s">
        <v>771</v>
      </c>
      <c r="D53" s="321"/>
      <c r="E53" s="321">
        <v>1</v>
      </c>
      <c r="F53" s="321">
        <f t="shared" si="9"/>
        <v>1</v>
      </c>
      <c r="G53" s="321"/>
      <c r="H53" s="321">
        <v>1</v>
      </c>
      <c r="I53" s="321">
        <f t="shared" si="10"/>
        <v>1</v>
      </c>
      <c r="J53" s="478">
        <f t="shared" si="7"/>
        <v>100</v>
      </c>
    </row>
    <row r="54" spans="1:10" ht="12" x14ac:dyDescent="0.2">
      <c r="A54" s="426"/>
      <c r="B54" s="943"/>
      <c r="C54" s="600" t="s">
        <v>772</v>
      </c>
      <c r="D54" s="321"/>
      <c r="E54" s="321"/>
      <c r="F54" s="321">
        <f t="shared" si="9"/>
        <v>0</v>
      </c>
      <c r="G54" s="321"/>
      <c r="H54" s="321">
        <v>1</v>
      </c>
      <c r="I54" s="321">
        <f t="shared" si="10"/>
        <v>1</v>
      </c>
      <c r="J54" s="478"/>
    </row>
    <row r="55" spans="1:10" ht="12" x14ac:dyDescent="0.2">
      <c r="A55" s="426"/>
      <c r="B55" s="943"/>
      <c r="C55" s="600" t="s">
        <v>28</v>
      </c>
      <c r="D55" s="321">
        <v>2</v>
      </c>
      <c r="E55" s="321">
        <v>4</v>
      </c>
      <c r="F55" s="321">
        <f t="shared" si="9"/>
        <v>6</v>
      </c>
      <c r="G55" s="321">
        <v>2</v>
      </c>
      <c r="H55" s="321">
        <v>4</v>
      </c>
      <c r="I55" s="321">
        <f t="shared" si="10"/>
        <v>6</v>
      </c>
      <c r="J55" s="478">
        <f t="shared" si="7"/>
        <v>100</v>
      </c>
    </row>
    <row r="56" spans="1:10" ht="12" x14ac:dyDescent="0.2">
      <c r="A56" s="426"/>
      <c r="B56" s="943"/>
      <c r="C56" s="600" t="s">
        <v>27</v>
      </c>
      <c r="D56" s="321">
        <v>5</v>
      </c>
      <c r="E56" s="321">
        <v>19</v>
      </c>
      <c r="F56" s="321">
        <f t="shared" si="9"/>
        <v>24</v>
      </c>
      <c r="G56" s="321">
        <v>5</v>
      </c>
      <c r="H56" s="321">
        <v>20</v>
      </c>
      <c r="I56" s="321">
        <f t="shared" si="10"/>
        <v>25</v>
      </c>
      <c r="J56" s="478">
        <f t="shared" si="7"/>
        <v>104.16666666666667</v>
      </c>
    </row>
    <row r="57" spans="1:10" ht="12" x14ac:dyDescent="0.2">
      <c r="A57" s="426"/>
      <c r="B57" s="943"/>
      <c r="C57" s="600" t="s">
        <v>773</v>
      </c>
      <c r="D57" s="321"/>
      <c r="E57" s="321">
        <v>1</v>
      </c>
      <c r="F57" s="321">
        <f t="shared" si="9"/>
        <v>1</v>
      </c>
      <c r="G57" s="321"/>
      <c r="H57" s="321">
        <v>1</v>
      </c>
      <c r="I57" s="321">
        <f t="shared" si="10"/>
        <v>1</v>
      </c>
      <c r="J57" s="478">
        <f t="shared" si="7"/>
        <v>100</v>
      </c>
    </row>
    <row r="58" spans="1:10" ht="12" x14ac:dyDescent="0.2">
      <c r="A58" s="426"/>
      <c r="B58" s="942" t="s">
        <v>304</v>
      </c>
      <c r="C58" s="429" t="s">
        <v>42</v>
      </c>
      <c r="D58" s="321">
        <v>7</v>
      </c>
      <c r="E58" s="321">
        <v>3</v>
      </c>
      <c r="F58" s="321">
        <f t="shared" si="9"/>
        <v>10</v>
      </c>
      <c r="G58" s="321">
        <v>9</v>
      </c>
      <c r="H58" s="321">
        <v>3</v>
      </c>
      <c r="I58" s="321">
        <f t="shared" si="10"/>
        <v>12</v>
      </c>
      <c r="J58" s="478">
        <f t="shared" si="7"/>
        <v>120</v>
      </c>
    </row>
    <row r="59" spans="1:10" ht="12" x14ac:dyDescent="0.2">
      <c r="A59" s="426"/>
      <c r="B59" s="943"/>
      <c r="C59" s="600" t="s">
        <v>36</v>
      </c>
      <c r="D59" s="321">
        <v>5</v>
      </c>
      <c r="E59" s="321">
        <v>3</v>
      </c>
      <c r="F59" s="321">
        <f t="shared" si="9"/>
        <v>8</v>
      </c>
      <c r="G59" s="321">
        <v>5</v>
      </c>
      <c r="H59" s="321">
        <v>4</v>
      </c>
      <c r="I59" s="321">
        <f t="shared" si="10"/>
        <v>9</v>
      </c>
      <c r="J59" s="478">
        <f t="shared" si="7"/>
        <v>112.5</v>
      </c>
    </row>
    <row r="60" spans="1:10" ht="12" x14ac:dyDescent="0.2">
      <c r="A60" s="426"/>
      <c r="B60" s="947" t="s">
        <v>307</v>
      </c>
      <c r="C60" s="600" t="s">
        <v>757</v>
      </c>
      <c r="D60" s="321">
        <v>1</v>
      </c>
      <c r="E60" s="321">
        <v>2</v>
      </c>
      <c r="F60" s="321">
        <f t="shared" si="9"/>
        <v>3</v>
      </c>
      <c r="G60" s="321">
        <v>1</v>
      </c>
      <c r="H60" s="321">
        <v>2</v>
      </c>
      <c r="I60" s="321">
        <f t="shared" si="10"/>
        <v>3</v>
      </c>
      <c r="J60" s="478">
        <f t="shared" si="7"/>
        <v>100</v>
      </c>
    </row>
    <row r="61" spans="1:10" ht="25.5" customHeight="1" x14ac:dyDescent="0.2">
      <c r="A61" s="426"/>
      <c r="B61" s="947"/>
      <c r="C61" s="600" t="s">
        <v>755</v>
      </c>
      <c r="D61" s="321">
        <v>3</v>
      </c>
      <c r="E61" s="321"/>
      <c r="F61" s="321">
        <f t="shared" si="9"/>
        <v>3</v>
      </c>
      <c r="G61" s="321">
        <v>3</v>
      </c>
      <c r="H61" s="321"/>
      <c r="I61" s="321">
        <f t="shared" si="10"/>
        <v>3</v>
      </c>
      <c r="J61" s="478">
        <f t="shared" si="7"/>
        <v>100</v>
      </c>
    </row>
    <row r="62" spans="1:10" ht="40.5" customHeight="1" x14ac:dyDescent="0.2">
      <c r="A62" s="426"/>
      <c r="B62" s="947"/>
      <c r="C62" s="600" t="s">
        <v>754</v>
      </c>
      <c r="D62" s="321">
        <v>10</v>
      </c>
      <c r="E62" s="321">
        <v>29</v>
      </c>
      <c r="F62" s="321">
        <f t="shared" si="9"/>
        <v>39</v>
      </c>
      <c r="G62" s="321">
        <v>10</v>
      </c>
      <c r="H62" s="321">
        <v>29</v>
      </c>
      <c r="I62" s="321">
        <f t="shared" si="10"/>
        <v>39</v>
      </c>
      <c r="J62" s="478"/>
    </row>
    <row r="63" spans="1:10" ht="12" customHeight="1" x14ac:dyDescent="0.2">
      <c r="A63" s="426"/>
      <c r="B63" s="947"/>
      <c r="C63" s="600" t="s">
        <v>820</v>
      </c>
      <c r="D63" s="321"/>
      <c r="E63" s="321">
        <v>2</v>
      </c>
      <c r="F63" s="321">
        <f t="shared" si="9"/>
        <v>2</v>
      </c>
      <c r="G63" s="321"/>
      <c r="H63" s="321">
        <v>2</v>
      </c>
      <c r="I63" s="321">
        <f t="shared" si="10"/>
        <v>2</v>
      </c>
      <c r="J63" s="478">
        <f t="shared" si="7"/>
        <v>100</v>
      </c>
    </row>
    <row r="64" spans="1:10" ht="12" customHeight="1" x14ac:dyDescent="0.2">
      <c r="A64" s="426"/>
      <c r="B64" s="948" t="s">
        <v>630</v>
      </c>
      <c r="C64" s="600" t="s">
        <v>774</v>
      </c>
      <c r="D64" s="321"/>
      <c r="E64" s="321"/>
      <c r="F64" s="321">
        <f t="shared" si="9"/>
        <v>0</v>
      </c>
      <c r="G64" s="321"/>
      <c r="H64" s="321">
        <v>1</v>
      </c>
      <c r="I64" s="321">
        <f t="shared" si="10"/>
        <v>1</v>
      </c>
      <c r="J64" s="478">
        <f t="shared" si="7"/>
        <v>0</v>
      </c>
    </row>
    <row r="65" spans="1:10" ht="12" customHeight="1" x14ac:dyDescent="0.2">
      <c r="A65" s="426"/>
      <c r="B65" s="949"/>
      <c r="C65" s="600" t="s">
        <v>39</v>
      </c>
      <c r="D65" s="321">
        <v>4</v>
      </c>
      <c r="E65" s="321">
        <v>2</v>
      </c>
      <c r="F65" s="321">
        <f t="shared" si="9"/>
        <v>6</v>
      </c>
      <c r="G65" s="321">
        <v>6</v>
      </c>
      <c r="H65" s="321">
        <v>1</v>
      </c>
      <c r="I65" s="321">
        <f t="shared" si="10"/>
        <v>7</v>
      </c>
      <c r="J65" s="478"/>
    </row>
    <row r="66" spans="1:10" ht="12" customHeight="1" x14ac:dyDescent="0.2">
      <c r="A66" s="426"/>
      <c r="B66" s="949"/>
      <c r="C66" s="600" t="s">
        <v>775</v>
      </c>
      <c r="D66" s="321">
        <v>2</v>
      </c>
      <c r="E66" s="321">
        <v>4</v>
      </c>
      <c r="F66" s="321">
        <f t="shared" si="9"/>
        <v>6</v>
      </c>
      <c r="G66" s="321">
        <v>3</v>
      </c>
      <c r="H66" s="321">
        <v>4</v>
      </c>
      <c r="I66" s="321">
        <f t="shared" si="10"/>
        <v>7</v>
      </c>
      <c r="J66" s="478"/>
    </row>
    <row r="67" spans="1:10" ht="12" customHeight="1" x14ac:dyDescent="0.2">
      <c r="A67" s="426"/>
      <c r="B67" s="950"/>
      <c r="C67" s="600" t="s">
        <v>37</v>
      </c>
      <c r="D67" s="321">
        <v>1</v>
      </c>
      <c r="E67" s="321">
        <v>1</v>
      </c>
      <c r="F67" s="321">
        <f t="shared" si="9"/>
        <v>2</v>
      </c>
      <c r="G67" s="321">
        <v>1</v>
      </c>
      <c r="H67" s="321">
        <v>1</v>
      </c>
      <c r="I67" s="321">
        <f t="shared" si="10"/>
        <v>2</v>
      </c>
      <c r="J67" s="478"/>
    </row>
    <row r="68" spans="1:10" ht="12" x14ac:dyDescent="0.2">
      <c r="A68" s="426"/>
      <c r="B68" s="600" t="s">
        <v>306</v>
      </c>
      <c r="C68" s="600" t="s">
        <v>38</v>
      </c>
      <c r="D68" s="321"/>
      <c r="E68" s="321">
        <v>2</v>
      </c>
      <c r="F68" s="321">
        <f t="shared" si="9"/>
        <v>2</v>
      </c>
      <c r="G68" s="321"/>
      <c r="H68" s="321">
        <v>2</v>
      </c>
      <c r="I68" s="321">
        <f t="shared" si="10"/>
        <v>2</v>
      </c>
      <c r="J68" s="478">
        <f t="shared" si="7"/>
        <v>100</v>
      </c>
    </row>
    <row r="69" spans="1:10" ht="24.75" customHeight="1" x14ac:dyDescent="0.2">
      <c r="A69" s="426"/>
      <c r="B69" s="942" t="s">
        <v>309</v>
      </c>
      <c r="C69" s="600" t="s">
        <v>776</v>
      </c>
      <c r="D69" s="321"/>
      <c r="E69" s="321">
        <v>1</v>
      </c>
      <c r="F69" s="321">
        <f t="shared" si="9"/>
        <v>1</v>
      </c>
      <c r="G69" s="321"/>
      <c r="H69" s="321">
        <v>1</v>
      </c>
      <c r="I69" s="321">
        <f t="shared" si="10"/>
        <v>1</v>
      </c>
      <c r="J69" s="478">
        <f t="shared" si="7"/>
        <v>100</v>
      </c>
    </row>
    <row r="70" spans="1:10" ht="24.75" customHeight="1" x14ac:dyDescent="0.2">
      <c r="A70" s="426"/>
      <c r="B70" s="942"/>
      <c r="C70" s="600" t="s">
        <v>829</v>
      </c>
      <c r="D70" s="321"/>
      <c r="E70" s="321">
        <v>4</v>
      </c>
      <c r="F70" s="321">
        <f t="shared" si="9"/>
        <v>4</v>
      </c>
      <c r="G70" s="321"/>
      <c r="H70" s="321">
        <v>4</v>
      </c>
      <c r="I70" s="321">
        <f t="shared" si="10"/>
        <v>4</v>
      </c>
      <c r="J70" s="478"/>
    </row>
    <row r="71" spans="1:10" ht="24.75" customHeight="1" x14ac:dyDescent="0.2">
      <c r="A71" s="426"/>
      <c r="B71" s="943"/>
      <c r="C71" s="600" t="s">
        <v>907</v>
      </c>
      <c r="D71" s="321">
        <v>1</v>
      </c>
      <c r="E71" s="321">
        <v>22</v>
      </c>
      <c r="F71" s="321">
        <f t="shared" si="9"/>
        <v>23</v>
      </c>
      <c r="G71" s="321">
        <v>1</v>
      </c>
      <c r="H71" s="321">
        <v>22</v>
      </c>
      <c r="I71" s="321">
        <f t="shared" si="10"/>
        <v>23</v>
      </c>
      <c r="J71" s="478">
        <f t="shared" ref="J71:J88" si="11">IF(F71=0,0,(I71/F71)*100)</f>
        <v>100</v>
      </c>
    </row>
    <row r="72" spans="1:10" ht="12.75" customHeight="1" x14ac:dyDescent="0.2">
      <c r="A72" s="426"/>
      <c r="B72" s="600" t="s">
        <v>312</v>
      </c>
      <c r="C72" s="600" t="s">
        <v>747</v>
      </c>
      <c r="D72" s="321">
        <v>8</v>
      </c>
      <c r="E72" s="321">
        <v>2</v>
      </c>
      <c r="F72" s="321">
        <f t="shared" si="9"/>
        <v>10</v>
      </c>
      <c r="G72" s="321">
        <v>8</v>
      </c>
      <c r="H72" s="321">
        <v>2</v>
      </c>
      <c r="I72" s="321">
        <f t="shared" si="10"/>
        <v>10</v>
      </c>
      <c r="J72" s="478">
        <f t="shared" si="11"/>
        <v>100</v>
      </c>
    </row>
    <row r="73" spans="1:10" ht="12" x14ac:dyDescent="0.2">
      <c r="A73" s="426"/>
      <c r="B73" s="475" t="s">
        <v>300</v>
      </c>
      <c r="C73" s="600" t="s">
        <v>30</v>
      </c>
      <c r="D73" s="321">
        <v>5</v>
      </c>
      <c r="E73" s="321">
        <v>11</v>
      </c>
      <c r="F73" s="321">
        <f t="shared" si="9"/>
        <v>16</v>
      </c>
      <c r="G73" s="321">
        <v>7</v>
      </c>
      <c r="H73" s="321">
        <v>12</v>
      </c>
      <c r="I73" s="321">
        <f t="shared" si="10"/>
        <v>19</v>
      </c>
      <c r="J73" s="478">
        <f t="shared" si="11"/>
        <v>118.75</v>
      </c>
    </row>
    <row r="74" spans="1:10" ht="12" x14ac:dyDescent="0.2">
      <c r="A74" s="426"/>
      <c r="B74" s="942" t="s">
        <v>301</v>
      </c>
      <c r="C74" s="600" t="s">
        <v>24</v>
      </c>
      <c r="D74" s="321">
        <v>5</v>
      </c>
      <c r="E74" s="321">
        <v>1</v>
      </c>
      <c r="F74" s="321">
        <f t="shared" si="9"/>
        <v>6</v>
      </c>
      <c r="G74" s="321">
        <v>5</v>
      </c>
      <c r="H74" s="321">
        <v>3</v>
      </c>
      <c r="I74" s="321">
        <f t="shared" si="10"/>
        <v>8</v>
      </c>
      <c r="J74" s="478">
        <f t="shared" si="11"/>
        <v>133.33333333333331</v>
      </c>
    </row>
    <row r="75" spans="1:10" ht="12" x14ac:dyDescent="0.2">
      <c r="A75" s="426"/>
      <c r="B75" s="943"/>
      <c r="C75" s="600" t="s">
        <v>777</v>
      </c>
      <c r="D75" s="321">
        <v>1</v>
      </c>
      <c r="E75" s="321"/>
      <c r="F75" s="321">
        <f t="shared" si="9"/>
        <v>1</v>
      </c>
      <c r="G75" s="321">
        <v>1</v>
      </c>
      <c r="H75" s="321"/>
      <c r="I75" s="321">
        <f t="shared" si="10"/>
        <v>1</v>
      </c>
      <c r="J75" s="478">
        <f t="shared" si="11"/>
        <v>100</v>
      </c>
    </row>
    <row r="76" spans="1:10" ht="24.75" customHeight="1" x14ac:dyDescent="0.2">
      <c r="A76" s="426"/>
      <c r="B76" s="943"/>
      <c r="C76" s="600" t="s">
        <v>778</v>
      </c>
      <c r="D76" s="321">
        <v>3</v>
      </c>
      <c r="E76" s="321"/>
      <c r="F76" s="321">
        <f t="shared" si="9"/>
        <v>3</v>
      </c>
      <c r="G76" s="321">
        <v>3</v>
      </c>
      <c r="H76" s="321"/>
      <c r="I76" s="321">
        <f t="shared" si="10"/>
        <v>3</v>
      </c>
      <c r="J76" s="478">
        <f t="shared" si="11"/>
        <v>100</v>
      </c>
    </row>
    <row r="77" spans="1:10" ht="24" x14ac:dyDescent="0.2">
      <c r="A77" s="426"/>
      <c r="B77" s="943"/>
      <c r="C77" s="600" t="s">
        <v>779</v>
      </c>
      <c r="D77" s="321">
        <v>1</v>
      </c>
      <c r="E77" s="321"/>
      <c r="F77" s="321">
        <f t="shared" si="9"/>
        <v>1</v>
      </c>
      <c r="G77" s="321">
        <v>1</v>
      </c>
      <c r="H77" s="321"/>
      <c r="I77" s="321">
        <f t="shared" si="10"/>
        <v>1</v>
      </c>
      <c r="J77" s="478">
        <f t="shared" si="11"/>
        <v>100</v>
      </c>
    </row>
    <row r="78" spans="1:10" ht="12" x14ac:dyDescent="0.2">
      <c r="A78" s="426"/>
      <c r="B78" s="943"/>
      <c r="C78" s="600" t="s">
        <v>780</v>
      </c>
      <c r="D78" s="321"/>
      <c r="E78" s="321"/>
      <c r="F78" s="321">
        <f t="shared" si="9"/>
        <v>0</v>
      </c>
      <c r="G78" s="321"/>
      <c r="H78" s="321">
        <v>1</v>
      </c>
      <c r="I78" s="321">
        <f t="shared" si="10"/>
        <v>1</v>
      </c>
      <c r="J78" s="478">
        <f t="shared" si="11"/>
        <v>0</v>
      </c>
    </row>
    <row r="79" spans="1:10" ht="12" x14ac:dyDescent="0.2">
      <c r="A79" s="426"/>
      <c r="B79" s="943"/>
      <c r="C79" s="600" t="s">
        <v>781</v>
      </c>
      <c r="D79" s="321">
        <v>4</v>
      </c>
      <c r="E79" s="321"/>
      <c r="F79" s="321">
        <f t="shared" si="9"/>
        <v>4</v>
      </c>
      <c r="G79" s="321">
        <v>1</v>
      </c>
      <c r="H79" s="321"/>
      <c r="I79" s="321">
        <f t="shared" si="10"/>
        <v>1</v>
      </c>
      <c r="J79" s="478">
        <f t="shared" si="11"/>
        <v>25</v>
      </c>
    </row>
    <row r="80" spans="1:10" ht="12" x14ac:dyDescent="0.2">
      <c r="A80" s="426"/>
      <c r="B80" s="942" t="s">
        <v>641</v>
      </c>
      <c r="C80" s="600" t="s">
        <v>29</v>
      </c>
      <c r="D80" s="321">
        <v>5</v>
      </c>
      <c r="E80" s="321">
        <v>6</v>
      </c>
      <c r="F80" s="321">
        <f t="shared" si="9"/>
        <v>11</v>
      </c>
      <c r="G80" s="321">
        <v>4</v>
      </c>
      <c r="H80" s="321">
        <v>5</v>
      </c>
      <c r="I80" s="321">
        <f t="shared" si="10"/>
        <v>9</v>
      </c>
      <c r="J80" s="478">
        <f t="shared" si="11"/>
        <v>81.818181818181827</v>
      </c>
    </row>
    <row r="81" spans="1:10" ht="12" x14ac:dyDescent="0.2">
      <c r="A81" s="426"/>
      <c r="B81" s="943"/>
      <c r="C81" s="600" t="s">
        <v>782</v>
      </c>
      <c r="D81" s="321"/>
      <c r="E81" s="321"/>
      <c r="F81" s="321">
        <f t="shared" si="9"/>
        <v>0</v>
      </c>
      <c r="G81" s="321"/>
      <c r="H81" s="321">
        <v>1</v>
      </c>
      <c r="I81" s="321">
        <f t="shared" si="10"/>
        <v>1</v>
      </c>
      <c r="J81" s="478">
        <f t="shared" si="11"/>
        <v>0</v>
      </c>
    </row>
    <row r="82" spans="1:10" ht="12" x14ac:dyDescent="0.2">
      <c r="A82" s="426"/>
      <c r="B82" s="942" t="s">
        <v>285</v>
      </c>
      <c r="C82" s="600" t="s">
        <v>52</v>
      </c>
      <c r="D82" s="321">
        <v>2</v>
      </c>
      <c r="E82" s="321">
        <v>3</v>
      </c>
      <c r="F82" s="321">
        <f t="shared" si="9"/>
        <v>5</v>
      </c>
      <c r="G82" s="321">
        <v>2</v>
      </c>
      <c r="H82" s="321">
        <v>4</v>
      </c>
      <c r="I82" s="321">
        <f t="shared" si="10"/>
        <v>6</v>
      </c>
      <c r="J82" s="478">
        <f t="shared" si="11"/>
        <v>120</v>
      </c>
    </row>
    <row r="83" spans="1:10" ht="12" x14ac:dyDescent="0.2">
      <c r="A83" s="426"/>
      <c r="B83" s="943"/>
      <c r="C83" s="600" t="s">
        <v>51</v>
      </c>
      <c r="D83" s="321">
        <v>1</v>
      </c>
      <c r="E83" s="321">
        <v>7</v>
      </c>
      <c r="F83" s="321">
        <f t="shared" si="9"/>
        <v>8</v>
      </c>
      <c r="G83" s="321">
        <v>1</v>
      </c>
      <c r="H83" s="321">
        <v>6</v>
      </c>
      <c r="I83" s="321">
        <f t="shared" si="10"/>
        <v>7</v>
      </c>
      <c r="J83" s="478">
        <f t="shared" si="11"/>
        <v>87.5</v>
      </c>
    </row>
    <row r="84" spans="1:10" ht="12" x14ac:dyDescent="0.2">
      <c r="A84" s="426"/>
      <c r="B84" s="943"/>
      <c r="C84" s="600" t="s">
        <v>783</v>
      </c>
      <c r="D84" s="321"/>
      <c r="E84" s="321">
        <v>1</v>
      </c>
      <c r="F84" s="321">
        <f t="shared" si="9"/>
        <v>1</v>
      </c>
      <c r="G84" s="321"/>
      <c r="H84" s="321">
        <v>1</v>
      </c>
      <c r="I84" s="321">
        <f t="shared" si="10"/>
        <v>1</v>
      </c>
      <c r="J84" s="478">
        <f t="shared" si="11"/>
        <v>100</v>
      </c>
    </row>
    <row r="85" spans="1:10" ht="12" customHeight="1" x14ac:dyDescent="0.2">
      <c r="A85" s="426"/>
      <c r="B85" s="475" t="s">
        <v>316</v>
      </c>
      <c r="C85" s="600" t="s">
        <v>53</v>
      </c>
      <c r="D85" s="321">
        <v>13</v>
      </c>
      <c r="E85" s="321">
        <v>19</v>
      </c>
      <c r="F85" s="321">
        <f t="shared" si="9"/>
        <v>32</v>
      </c>
      <c r="G85" s="321">
        <v>12</v>
      </c>
      <c r="H85" s="321">
        <v>13</v>
      </c>
      <c r="I85" s="321">
        <f t="shared" si="10"/>
        <v>25</v>
      </c>
      <c r="J85" s="478">
        <f t="shared" si="11"/>
        <v>78.125</v>
      </c>
    </row>
    <row r="86" spans="1:10" ht="12" x14ac:dyDescent="0.2">
      <c r="A86" s="426"/>
      <c r="B86" s="600" t="s">
        <v>308</v>
      </c>
      <c r="C86" s="600" t="s">
        <v>50</v>
      </c>
      <c r="D86" s="321">
        <v>1</v>
      </c>
      <c r="E86" s="321">
        <v>2</v>
      </c>
      <c r="F86" s="321">
        <f t="shared" si="9"/>
        <v>3</v>
      </c>
      <c r="G86" s="321">
        <v>1</v>
      </c>
      <c r="H86" s="321">
        <v>4</v>
      </c>
      <c r="I86" s="321">
        <f t="shared" si="10"/>
        <v>5</v>
      </c>
      <c r="J86" s="478">
        <f t="shared" si="11"/>
        <v>166.66666666666669</v>
      </c>
    </row>
    <row r="87" spans="1:10" ht="12" x14ac:dyDescent="0.2">
      <c r="A87" s="426"/>
      <c r="B87" s="942" t="s">
        <v>311</v>
      </c>
      <c r="C87" s="427" t="s">
        <v>47</v>
      </c>
      <c r="D87" s="321">
        <v>4</v>
      </c>
      <c r="E87" s="321">
        <v>4</v>
      </c>
      <c r="F87" s="321">
        <f t="shared" si="9"/>
        <v>8</v>
      </c>
      <c r="G87" s="321">
        <v>1</v>
      </c>
      <c r="H87" s="321">
        <v>3</v>
      </c>
      <c r="I87" s="321">
        <f t="shared" si="10"/>
        <v>4</v>
      </c>
      <c r="J87" s="478">
        <f t="shared" si="11"/>
        <v>50</v>
      </c>
    </row>
    <row r="88" spans="1:10" ht="12" x14ac:dyDescent="0.2">
      <c r="A88" s="426"/>
      <c r="B88" s="943"/>
      <c r="C88" s="427" t="s">
        <v>46</v>
      </c>
      <c r="D88" s="321">
        <v>6</v>
      </c>
      <c r="E88" s="321">
        <v>5</v>
      </c>
      <c r="F88" s="321">
        <f t="shared" si="9"/>
        <v>11</v>
      </c>
      <c r="G88" s="321">
        <v>6</v>
      </c>
      <c r="H88" s="321">
        <v>5</v>
      </c>
      <c r="I88" s="321">
        <f t="shared" si="10"/>
        <v>11</v>
      </c>
      <c r="J88" s="478">
        <f t="shared" si="11"/>
        <v>100</v>
      </c>
    </row>
    <row r="89" spans="1:10" ht="12" x14ac:dyDescent="0.2">
      <c r="A89" s="426"/>
      <c r="B89" s="943"/>
      <c r="C89" s="427" t="s">
        <v>44</v>
      </c>
      <c r="D89" s="321">
        <v>5</v>
      </c>
      <c r="E89" s="321">
        <v>10</v>
      </c>
      <c r="F89" s="321">
        <f t="shared" si="9"/>
        <v>15</v>
      </c>
      <c r="G89" s="321">
        <v>6</v>
      </c>
      <c r="H89" s="321">
        <v>9</v>
      </c>
      <c r="I89" s="321">
        <f t="shared" si="10"/>
        <v>15</v>
      </c>
      <c r="J89" s="478"/>
    </row>
    <row r="90" spans="1:10" s="322" customFormat="1" ht="12" x14ac:dyDescent="0.2">
      <c r="A90" s="426"/>
      <c r="B90" s="943"/>
      <c r="C90" s="427" t="s">
        <v>43</v>
      </c>
      <c r="D90" s="321">
        <v>4</v>
      </c>
      <c r="E90" s="321">
        <v>7</v>
      </c>
      <c r="F90" s="321">
        <f t="shared" si="9"/>
        <v>11</v>
      </c>
      <c r="G90" s="321">
        <v>3</v>
      </c>
      <c r="H90" s="321">
        <v>7</v>
      </c>
      <c r="I90" s="321">
        <f t="shared" si="10"/>
        <v>10</v>
      </c>
      <c r="J90" s="478">
        <f>IF(F90=0,0,(I90/F90)*100)</f>
        <v>90.909090909090907</v>
      </c>
    </row>
    <row r="91" spans="1:10" s="322" customFormat="1" ht="12" x14ac:dyDescent="0.2">
      <c r="A91" s="426"/>
      <c r="B91" s="600" t="s">
        <v>310</v>
      </c>
      <c r="C91" s="427" t="s">
        <v>35</v>
      </c>
      <c r="D91" s="321"/>
      <c r="E91" s="321"/>
      <c r="F91" s="321">
        <f t="shared" si="9"/>
        <v>0</v>
      </c>
      <c r="G91" s="321">
        <v>2</v>
      </c>
      <c r="H91" s="321">
        <v>1</v>
      </c>
      <c r="I91" s="321">
        <f t="shared" si="10"/>
        <v>3</v>
      </c>
      <c r="J91" s="478"/>
    </row>
    <row r="92" spans="1:10" s="322" customFormat="1" ht="12" x14ac:dyDescent="0.2">
      <c r="A92" s="426"/>
      <c r="B92" s="475" t="s">
        <v>315</v>
      </c>
      <c r="C92" s="600" t="s">
        <v>760</v>
      </c>
      <c r="D92" s="321">
        <v>4</v>
      </c>
      <c r="E92" s="321">
        <v>5</v>
      </c>
      <c r="F92" s="321">
        <f t="shared" si="9"/>
        <v>9</v>
      </c>
      <c r="G92" s="321">
        <v>3</v>
      </c>
      <c r="H92" s="321">
        <v>6</v>
      </c>
      <c r="I92" s="321">
        <f t="shared" si="10"/>
        <v>9</v>
      </c>
      <c r="J92" s="478"/>
    </row>
    <row r="93" spans="1:10" s="322" customFormat="1" ht="35.25" customHeight="1" x14ac:dyDescent="0.2">
      <c r="A93" s="426"/>
      <c r="B93" s="475" t="s">
        <v>327</v>
      </c>
      <c r="C93" s="600" t="s">
        <v>784</v>
      </c>
      <c r="D93" s="321"/>
      <c r="E93" s="321">
        <v>2</v>
      </c>
      <c r="F93" s="321">
        <f t="shared" si="9"/>
        <v>2</v>
      </c>
      <c r="G93" s="321">
        <v>1</v>
      </c>
      <c r="H93" s="321">
        <v>3</v>
      </c>
      <c r="I93" s="321">
        <f t="shared" si="10"/>
        <v>4</v>
      </c>
      <c r="J93" s="478"/>
    </row>
    <row r="94" spans="1:10" s="322" customFormat="1" ht="12" customHeight="1" x14ac:dyDescent="0.2">
      <c r="A94" s="426"/>
      <c r="B94" s="901" t="s">
        <v>321</v>
      </c>
      <c r="C94" s="600" t="s">
        <v>25</v>
      </c>
      <c r="D94" s="321">
        <v>3</v>
      </c>
      <c r="E94" s="321">
        <v>3</v>
      </c>
      <c r="F94" s="321">
        <f t="shared" si="9"/>
        <v>6</v>
      </c>
      <c r="G94" s="321">
        <v>5</v>
      </c>
      <c r="H94" s="321">
        <v>1</v>
      </c>
      <c r="I94" s="321">
        <f t="shared" si="10"/>
        <v>6</v>
      </c>
      <c r="J94" s="478"/>
    </row>
    <row r="95" spans="1:10" s="322" customFormat="1" ht="12" x14ac:dyDescent="0.2">
      <c r="A95" s="426"/>
      <c r="B95" s="903"/>
      <c r="C95" s="600" t="s">
        <v>34</v>
      </c>
      <c r="D95" s="321">
        <v>1</v>
      </c>
      <c r="E95" s="321">
        <v>3</v>
      </c>
      <c r="F95" s="321">
        <f t="shared" si="9"/>
        <v>4</v>
      </c>
      <c r="G95" s="321">
        <v>1</v>
      </c>
      <c r="H95" s="321">
        <v>4</v>
      </c>
      <c r="I95" s="321">
        <f t="shared" si="10"/>
        <v>5</v>
      </c>
      <c r="J95" s="478"/>
    </row>
    <row r="96" spans="1:10" s="322" customFormat="1" ht="12" x14ac:dyDescent="0.2">
      <c r="A96" s="426"/>
      <c r="B96" s="902"/>
      <c r="C96" s="600" t="s">
        <v>33</v>
      </c>
      <c r="D96" s="321">
        <v>8</v>
      </c>
      <c r="E96" s="321">
        <v>3</v>
      </c>
      <c r="F96" s="321">
        <f t="shared" si="9"/>
        <v>11</v>
      </c>
      <c r="G96" s="321">
        <v>8</v>
      </c>
      <c r="H96" s="321">
        <v>3</v>
      </c>
      <c r="I96" s="321">
        <f t="shared" si="10"/>
        <v>11</v>
      </c>
      <c r="J96" s="478"/>
    </row>
    <row r="97" spans="1:10" s="322" customFormat="1" ht="12" x14ac:dyDescent="0.2">
      <c r="A97" s="426"/>
      <c r="B97" s="599" t="s">
        <v>320</v>
      </c>
      <c r="C97" s="600" t="s">
        <v>25</v>
      </c>
      <c r="D97" s="321">
        <v>2</v>
      </c>
      <c r="E97" s="321"/>
      <c r="F97" s="321">
        <f t="shared" si="9"/>
        <v>2</v>
      </c>
      <c r="G97" s="321">
        <v>3</v>
      </c>
      <c r="H97" s="321"/>
      <c r="I97" s="321">
        <f t="shared" si="10"/>
        <v>3</v>
      </c>
      <c r="J97" s="478"/>
    </row>
    <row r="98" spans="1:10" s="322" customFormat="1" ht="12" x14ac:dyDescent="0.2">
      <c r="A98" s="426"/>
      <c r="B98" s="599" t="s">
        <v>324</v>
      </c>
      <c r="C98" s="600" t="s">
        <v>785</v>
      </c>
      <c r="D98" s="321"/>
      <c r="E98" s="321">
        <v>2</v>
      </c>
      <c r="F98" s="321">
        <f t="shared" si="9"/>
        <v>2</v>
      </c>
      <c r="G98" s="321"/>
      <c r="H98" s="321">
        <v>2</v>
      </c>
      <c r="I98" s="321">
        <f t="shared" si="10"/>
        <v>2</v>
      </c>
      <c r="J98" s="478"/>
    </row>
    <row r="99" spans="1:10" ht="24" x14ac:dyDescent="0.2">
      <c r="A99" s="426"/>
      <c r="B99" s="600" t="s">
        <v>118</v>
      </c>
      <c r="C99" s="600" t="s">
        <v>54</v>
      </c>
      <c r="D99" s="321">
        <v>5</v>
      </c>
      <c r="E99" s="321">
        <v>10</v>
      </c>
      <c r="F99" s="321">
        <f t="shared" si="9"/>
        <v>15</v>
      </c>
      <c r="G99" s="321">
        <v>5</v>
      </c>
      <c r="H99" s="321">
        <v>12</v>
      </c>
      <c r="I99" s="321">
        <f t="shared" si="10"/>
        <v>17</v>
      </c>
      <c r="J99" s="478"/>
    </row>
    <row r="100" spans="1:10" ht="12" x14ac:dyDescent="0.2">
      <c r="A100" s="353" t="s">
        <v>3</v>
      </c>
      <c r="B100" s="425"/>
      <c r="C100" s="425"/>
      <c r="D100" s="385">
        <f>SUM(D101:D119)</f>
        <v>52</v>
      </c>
      <c r="E100" s="385">
        <f t="shared" ref="E100:J100" si="12">SUM(E101:E119)</f>
        <v>31</v>
      </c>
      <c r="F100" s="385">
        <f t="shared" si="12"/>
        <v>83</v>
      </c>
      <c r="G100" s="385">
        <f t="shared" si="12"/>
        <v>55</v>
      </c>
      <c r="H100" s="385">
        <f t="shared" si="12"/>
        <v>30</v>
      </c>
      <c r="I100" s="385">
        <f t="shared" si="12"/>
        <v>85</v>
      </c>
      <c r="J100" s="385">
        <f t="shared" si="12"/>
        <v>852.1929824561405</v>
      </c>
    </row>
    <row r="101" spans="1:10" ht="12" x14ac:dyDescent="0.2">
      <c r="A101" s="426"/>
      <c r="B101" s="480" t="s">
        <v>302</v>
      </c>
      <c r="C101" s="600" t="s">
        <v>23</v>
      </c>
      <c r="D101" s="321">
        <v>1</v>
      </c>
      <c r="E101" s="321">
        <v>2</v>
      </c>
      <c r="F101" s="321">
        <f t="shared" ref="F101:F119" si="13">+D101+E101</f>
        <v>3</v>
      </c>
      <c r="G101" s="321">
        <v>2</v>
      </c>
      <c r="H101" s="321">
        <v>2</v>
      </c>
      <c r="I101" s="321">
        <f t="shared" ref="I101:I119" si="14">+G101+H101</f>
        <v>4</v>
      </c>
      <c r="J101" s="478"/>
    </row>
    <row r="102" spans="1:10" ht="12" x14ac:dyDescent="0.2">
      <c r="A102" s="426"/>
      <c r="B102" s="901" t="s">
        <v>318</v>
      </c>
      <c r="C102" s="600" t="s">
        <v>18</v>
      </c>
      <c r="D102" s="321">
        <v>2</v>
      </c>
      <c r="E102" s="321"/>
      <c r="F102" s="321">
        <f t="shared" si="13"/>
        <v>2</v>
      </c>
      <c r="G102" s="321">
        <v>3</v>
      </c>
      <c r="H102" s="321">
        <v>1</v>
      </c>
      <c r="I102" s="321">
        <f t="shared" si="14"/>
        <v>4</v>
      </c>
      <c r="J102" s="478">
        <f>IF(F102=0,0,(I102/F102)*100)</f>
        <v>200</v>
      </c>
    </row>
    <row r="103" spans="1:10" ht="12" x14ac:dyDescent="0.2">
      <c r="A103" s="426"/>
      <c r="B103" s="903"/>
      <c r="C103" s="600" t="s">
        <v>22</v>
      </c>
      <c r="D103" s="321">
        <v>2</v>
      </c>
      <c r="E103" s="321"/>
      <c r="F103" s="321">
        <f t="shared" si="13"/>
        <v>2</v>
      </c>
      <c r="G103" s="321">
        <v>2</v>
      </c>
      <c r="H103" s="321"/>
      <c r="I103" s="321">
        <f t="shared" si="14"/>
        <v>2</v>
      </c>
      <c r="J103" s="478"/>
    </row>
    <row r="104" spans="1:10" ht="24" x14ac:dyDescent="0.2">
      <c r="A104" s="426"/>
      <c r="B104" s="902"/>
      <c r="C104" s="600" t="s">
        <v>786</v>
      </c>
      <c r="D104" s="321">
        <v>1</v>
      </c>
      <c r="E104" s="321"/>
      <c r="F104" s="321">
        <f t="shared" si="13"/>
        <v>1</v>
      </c>
      <c r="G104" s="321">
        <v>1</v>
      </c>
      <c r="H104" s="321"/>
      <c r="I104" s="321">
        <f t="shared" si="14"/>
        <v>1</v>
      </c>
      <c r="J104" s="478">
        <f>IF(F104=0,0,(I104/F104)*100)</f>
        <v>100</v>
      </c>
    </row>
    <row r="105" spans="1:10" ht="12" x14ac:dyDescent="0.2">
      <c r="A105" s="426"/>
      <c r="B105" s="480" t="s">
        <v>317</v>
      </c>
      <c r="C105" s="600" t="s">
        <v>22</v>
      </c>
      <c r="D105" s="321">
        <v>4</v>
      </c>
      <c r="E105" s="321"/>
      <c r="F105" s="321">
        <f t="shared" si="13"/>
        <v>4</v>
      </c>
      <c r="G105" s="321">
        <v>4</v>
      </c>
      <c r="H105" s="321"/>
      <c r="I105" s="321">
        <f t="shared" si="14"/>
        <v>4</v>
      </c>
      <c r="J105" s="478"/>
    </row>
    <row r="106" spans="1:10" ht="12" x14ac:dyDescent="0.2">
      <c r="A106" s="426"/>
      <c r="B106" s="480" t="s">
        <v>304</v>
      </c>
      <c r="C106" s="600" t="s">
        <v>14</v>
      </c>
      <c r="D106" s="321">
        <v>3</v>
      </c>
      <c r="E106" s="321">
        <v>3</v>
      </c>
      <c r="F106" s="321">
        <f t="shared" si="13"/>
        <v>6</v>
      </c>
      <c r="G106" s="321">
        <v>2</v>
      </c>
      <c r="H106" s="321">
        <v>3</v>
      </c>
      <c r="I106" s="321">
        <f t="shared" si="14"/>
        <v>5</v>
      </c>
      <c r="J106" s="478"/>
    </row>
    <row r="107" spans="1:10" ht="12" x14ac:dyDescent="0.2">
      <c r="A107" s="426"/>
      <c r="B107" s="480" t="s">
        <v>307</v>
      </c>
      <c r="C107" s="600" t="s">
        <v>750</v>
      </c>
      <c r="D107" s="321">
        <v>2</v>
      </c>
      <c r="E107" s="321">
        <v>3</v>
      </c>
      <c r="F107" s="321">
        <f t="shared" si="13"/>
        <v>5</v>
      </c>
      <c r="G107" s="321">
        <v>2</v>
      </c>
      <c r="H107" s="321">
        <v>3</v>
      </c>
      <c r="I107" s="321">
        <f t="shared" si="14"/>
        <v>5</v>
      </c>
      <c r="J107" s="478"/>
    </row>
    <row r="108" spans="1:10" ht="12" x14ac:dyDescent="0.2">
      <c r="A108" s="426"/>
      <c r="B108" s="480" t="s">
        <v>630</v>
      </c>
      <c r="C108" s="600" t="s">
        <v>787</v>
      </c>
      <c r="D108" s="321">
        <v>4</v>
      </c>
      <c r="E108" s="321">
        <v>1</v>
      </c>
      <c r="F108" s="321">
        <f t="shared" si="13"/>
        <v>5</v>
      </c>
      <c r="G108" s="321">
        <v>4</v>
      </c>
      <c r="H108" s="321"/>
      <c r="I108" s="321">
        <f t="shared" si="14"/>
        <v>4</v>
      </c>
      <c r="J108" s="478"/>
    </row>
    <row r="109" spans="1:10" ht="12" x14ac:dyDescent="0.2">
      <c r="A109" s="426"/>
      <c r="B109" s="480" t="s">
        <v>300</v>
      </c>
      <c r="C109" s="600" t="s">
        <v>10</v>
      </c>
      <c r="D109" s="321">
        <v>4</v>
      </c>
      <c r="E109" s="321">
        <v>6</v>
      </c>
      <c r="F109" s="321">
        <f t="shared" si="13"/>
        <v>10</v>
      </c>
      <c r="G109" s="321">
        <v>3</v>
      </c>
      <c r="H109" s="321">
        <v>5</v>
      </c>
      <c r="I109" s="321">
        <f t="shared" si="14"/>
        <v>8</v>
      </c>
      <c r="J109" s="478"/>
    </row>
    <row r="110" spans="1:10" ht="12" x14ac:dyDescent="0.2">
      <c r="A110" s="426"/>
      <c r="B110" s="901" t="s">
        <v>301</v>
      </c>
      <c r="C110" s="600" t="s">
        <v>9</v>
      </c>
      <c r="D110" s="321">
        <v>4</v>
      </c>
      <c r="E110" s="321">
        <v>1</v>
      </c>
      <c r="F110" s="321">
        <f t="shared" si="13"/>
        <v>5</v>
      </c>
      <c r="G110" s="321">
        <v>3</v>
      </c>
      <c r="H110" s="321">
        <v>1</v>
      </c>
      <c r="I110" s="321">
        <f t="shared" si="14"/>
        <v>4</v>
      </c>
      <c r="J110" s="478"/>
    </row>
    <row r="111" spans="1:10" ht="12" x14ac:dyDescent="0.2">
      <c r="A111" s="426"/>
      <c r="B111" s="939"/>
      <c r="C111" s="600" t="s">
        <v>788</v>
      </c>
      <c r="D111" s="321">
        <v>1</v>
      </c>
      <c r="E111" s="321"/>
      <c r="F111" s="321">
        <f t="shared" si="13"/>
        <v>1</v>
      </c>
      <c r="G111" s="321">
        <v>1</v>
      </c>
      <c r="H111" s="321"/>
      <c r="I111" s="321">
        <f t="shared" si="14"/>
        <v>1</v>
      </c>
      <c r="J111" s="478">
        <f>IF(F111=0,0,(I111/F111)*100)</f>
        <v>100</v>
      </c>
    </row>
    <row r="112" spans="1:10" ht="12" x14ac:dyDescent="0.2">
      <c r="A112" s="426"/>
      <c r="B112" s="901" t="s">
        <v>285</v>
      </c>
      <c r="C112" s="600" t="s">
        <v>789</v>
      </c>
      <c r="D112" s="321"/>
      <c r="E112" s="321"/>
      <c r="F112" s="321">
        <f t="shared" si="13"/>
        <v>0</v>
      </c>
      <c r="G112" s="321">
        <v>1</v>
      </c>
      <c r="H112" s="321"/>
      <c r="I112" s="321">
        <f t="shared" si="14"/>
        <v>1</v>
      </c>
      <c r="J112" s="478">
        <f>IF(F112=0,0,(I112/F112)*100)</f>
        <v>0</v>
      </c>
    </row>
    <row r="113" spans="1:10" ht="12" x14ac:dyDescent="0.2">
      <c r="A113" s="430"/>
      <c r="B113" s="939"/>
      <c r="C113" s="600" t="s">
        <v>20</v>
      </c>
      <c r="D113" s="321">
        <v>3</v>
      </c>
      <c r="E113" s="321">
        <v>1</v>
      </c>
      <c r="F113" s="321">
        <f t="shared" si="13"/>
        <v>4</v>
      </c>
      <c r="G113" s="321">
        <v>3</v>
      </c>
      <c r="H113" s="321"/>
      <c r="I113" s="321">
        <f t="shared" si="14"/>
        <v>3</v>
      </c>
      <c r="J113" s="478">
        <f>IF(F113=0,0,(I113/F113)*100)</f>
        <v>75</v>
      </c>
    </row>
    <row r="114" spans="1:10" ht="12" x14ac:dyDescent="0.2">
      <c r="A114" s="430"/>
      <c r="B114" s="600" t="s">
        <v>316</v>
      </c>
      <c r="C114" s="427" t="s">
        <v>22</v>
      </c>
      <c r="D114" s="321">
        <v>12</v>
      </c>
      <c r="E114" s="321">
        <v>7</v>
      </c>
      <c r="F114" s="321">
        <f t="shared" si="13"/>
        <v>19</v>
      </c>
      <c r="G114" s="321">
        <v>13</v>
      </c>
      <c r="H114" s="321">
        <v>8</v>
      </c>
      <c r="I114" s="321">
        <f t="shared" si="14"/>
        <v>21</v>
      </c>
      <c r="J114" s="478">
        <f>IF(F114=0,0,(I114/F114)*100)</f>
        <v>110.5263157894737</v>
      </c>
    </row>
    <row r="115" spans="1:10" ht="12" x14ac:dyDescent="0.2">
      <c r="A115" s="430"/>
      <c r="B115" s="598" t="s">
        <v>303</v>
      </c>
      <c r="C115" s="427" t="s">
        <v>11</v>
      </c>
      <c r="D115" s="321">
        <v>1</v>
      </c>
      <c r="E115" s="321">
        <v>1</v>
      </c>
      <c r="F115" s="321">
        <f t="shared" si="13"/>
        <v>2</v>
      </c>
      <c r="G115" s="321">
        <v>3</v>
      </c>
      <c r="H115" s="321">
        <v>1</v>
      </c>
      <c r="I115" s="321">
        <f t="shared" si="14"/>
        <v>4</v>
      </c>
      <c r="J115" s="478"/>
    </row>
    <row r="116" spans="1:10" ht="12" x14ac:dyDescent="0.2">
      <c r="A116" s="430"/>
      <c r="B116" s="901" t="s">
        <v>311</v>
      </c>
      <c r="C116" s="600" t="s">
        <v>19</v>
      </c>
      <c r="D116" s="321">
        <v>2</v>
      </c>
      <c r="E116" s="321">
        <v>2</v>
      </c>
      <c r="F116" s="321">
        <f t="shared" si="13"/>
        <v>4</v>
      </c>
      <c r="G116" s="321">
        <v>1</v>
      </c>
      <c r="H116" s="321">
        <v>3</v>
      </c>
      <c r="I116" s="321">
        <f t="shared" si="14"/>
        <v>4</v>
      </c>
      <c r="J116" s="478">
        <f>IF(F116=0,0,(I116/F116)*100)</f>
        <v>100</v>
      </c>
    </row>
    <row r="117" spans="1:10" ht="12" x14ac:dyDescent="0.2">
      <c r="A117" s="430"/>
      <c r="B117" s="903"/>
      <c r="C117" s="600" t="s">
        <v>17</v>
      </c>
      <c r="D117" s="321">
        <v>5</v>
      </c>
      <c r="E117" s="321">
        <v>1</v>
      </c>
      <c r="F117" s="321">
        <f t="shared" si="13"/>
        <v>6</v>
      </c>
      <c r="G117" s="321">
        <v>4</v>
      </c>
      <c r="H117" s="321"/>
      <c r="I117" s="321">
        <f t="shared" si="14"/>
        <v>4</v>
      </c>
      <c r="J117" s="478"/>
    </row>
    <row r="118" spans="1:10" ht="12" customHeight="1" x14ac:dyDescent="0.2">
      <c r="A118" s="430"/>
      <c r="B118" s="902"/>
      <c r="C118" s="600" t="s">
        <v>16</v>
      </c>
      <c r="D118" s="321">
        <v>1</v>
      </c>
      <c r="E118" s="321">
        <v>2</v>
      </c>
      <c r="F118" s="321">
        <f t="shared" si="13"/>
        <v>3</v>
      </c>
      <c r="G118" s="321">
        <v>3</v>
      </c>
      <c r="H118" s="321">
        <v>2</v>
      </c>
      <c r="I118" s="321">
        <f t="shared" si="14"/>
        <v>5</v>
      </c>
      <c r="J118" s="478">
        <f>IF(F118=0,0,(I118/F118)*100)</f>
        <v>166.66666666666669</v>
      </c>
    </row>
    <row r="119" spans="1:10" ht="12" customHeight="1" x14ac:dyDescent="0.2">
      <c r="A119" s="431"/>
      <c r="B119" s="598" t="s">
        <v>310</v>
      </c>
      <c r="C119" s="427" t="s">
        <v>12</v>
      </c>
      <c r="D119" s="321"/>
      <c r="E119" s="321">
        <v>1</v>
      </c>
      <c r="F119" s="321">
        <f t="shared" si="13"/>
        <v>1</v>
      </c>
      <c r="G119" s="321"/>
      <c r="H119" s="321">
        <v>1</v>
      </c>
      <c r="I119" s="321">
        <f t="shared" si="14"/>
        <v>1</v>
      </c>
      <c r="J119" s="478"/>
    </row>
    <row r="120" spans="1:10" ht="12" x14ac:dyDescent="0.2">
      <c r="A120" s="940" t="s">
        <v>4</v>
      </c>
      <c r="B120" s="941"/>
      <c r="C120" s="941"/>
      <c r="D120" s="350">
        <f t="shared" ref="D120:I120" si="15">+D100+D45+D5</f>
        <v>488</v>
      </c>
      <c r="E120" s="350">
        <f t="shared" si="15"/>
        <v>566</v>
      </c>
      <c r="F120" s="350">
        <f t="shared" si="15"/>
        <v>1054</v>
      </c>
      <c r="G120" s="350">
        <f t="shared" si="15"/>
        <v>415</v>
      </c>
      <c r="H120" s="350">
        <f t="shared" si="15"/>
        <v>479</v>
      </c>
      <c r="I120" s="432">
        <f t="shared" si="15"/>
        <v>894</v>
      </c>
      <c r="J120" s="481">
        <f>IF(F120=0,0,(I120/F120)*100)</f>
        <v>84.819734345351037</v>
      </c>
    </row>
    <row r="121" spans="1:10" ht="12" x14ac:dyDescent="0.2">
      <c r="A121" s="433"/>
      <c r="B121" s="603"/>
      <c r="C121" s="434"/>
    </row>
    <row r="122" spans="1:10" ht="12" x14ac:dyDescent="0.2">
      <c r="A122" s="436" t="s">
        <v>99</v>
      </c>
      <c r="B122" s="606"/>
      <c r="C122" s="434"/>
    </row>
    <row r="123" spans="1:10" ht="12" x14ac:dyDescent="0.2">
      <c r="A123" s="328" t="s">
        <v>8</v>
      </c>
      <c r="B123" s="606"/>
      <c r="C123" s="437"/>
    </row>
    <row r="124" spans="1:10" ht="12" x14ac:dyDescent="0.2">
      <c r="A124" s="328" t="s">
        <v>674</v>
      </c>
      <c r="B124" s="482"/>
      <c r="C124" s="437"/>
    </row>
    <row r="125" spans="1:10" ht="12" x14ac:dyDescent="0.2">
      <c r="A125" s="438"/>
      <c r="B125" s="606"/>
      <c r="C125" s="437"/>
    </row>
    <row r="126" spans="1:10" ht="12" x14ac:dyDescent="0.2">
      <c r="A126" s="438"/>
      <c r="B126" s="606"/>
      <c r="C126" s="437"/>
    </row>
    <row r="127" spans="1:10" ht="12" x14ac:dyDescent="0.2">
      <c r="A127" s="438"/>
      <c r="B127" s="606"/>
      <c r="C127" s="437"/>
      <c r="D127" s="439">
        <f t="shared" ref="D127:I127" si="16">SUM(D6:D120)</f>
        <v>1464</v>
      </c>
      <c r="E127" s="439">
        <f t="shared" si="16"/>
        <v>1698</v>
      </c>
      <c r="F127" s="439">
        <f t="shared" si="16"/>
        <v>3162</v>
      </c>
      <c r="G127" s="439">
        <f t="shared" si="16"/>
        <v>1245</v>
      </c>
      <c r="H127" s="439">
        <f t="shared" si="16"/>
        <v>1437</v>
      </c>
      <c r="I127" s="439">
        <f t="shared" si="16"/>
        <v>2682</v>
      </c>
    </row>
    <row r="128" spans="1:10" ht="12" x14ac:dyDescent="0.2">
      <c r="A128" s="438"/>
      <c r="B128" s="606"/>
      <c r="C128" s="437"/>
      <c r="D128" s="169">
        <f t="shared" ref="D128:I128" si="17">+D127/3</f>
        <v>488</v>
      </c>
      <c r="E128" s="169">
        <f t="shared" si="17"/>
        <v>566</v>
      </c>
      <c r="F128" s="169">
        <f t="shared" si="17"/>
        <v>1054</v>
      </c>
      <c r="G128" s="169">
        <f t="shared" si="17"/>
        <v>415</v>
      </c>
      <c r="H128" s="169">
        <f t="shared" si="17"/>
        <v>479</v>
      </c>
      <c r="I128" s="169">
        <f t="shared" si="17"/>
        <v>894</v>
      </c>
    </row>
    <row r="129" spans="1:9" ht="12" x14ac:dyDescent="0.2">
      <c r="C129" s="168"/>
      <c r="D129" s="201">
        <f t="shared" ref="D129:I129" si="18">+D128-D120</f>
        <v>0</v>
      </c>
      <c r="E129" s="201">
        <f t="shared" si="18"/>
        <v>0</v>
      </c>
      <c r="F129" s="201">
        <f t="shared" si="18"/>
        <v>0</v>
      </c>
      <c r="G129" s="201">
        <f t="shared" si="18"/>
        <v>0</v>
      </c>
      <c r="H129" s="201">
        <f t="shared" si="18"/>
        <v>0</v>
      </c>
      <c r="I129" s="201">
        <f t="shared" si="18"/>
        <v>0</v>
      </c>
    </row>
    <row r="130" spans="1:9" ht="12" x14ac:dyDescent="0.2"/>
    <row r="131" spans="1:9" ht="12" x14ac:dyDescent="0.2"/>
    <row r="132" spans="1:9" ht="12" x14ac:dyDescent="0.2"/>
    <row r="133" spans="1:9" ht="12" x14ac:dyDescent="0.2"/>
    <row r="134" spans="1:9" ht="12" x14ac:dyDescent="0.2"/>
    <row r="135" spans="1:9" ht="12" x14ac:dyDescent="0.2"/>
    <row r="136" spans="1:9" ht="12" x14ac:dyDescent="0.2"/>
    <row r="137" spans="1:9" ht="12" x14ac:dyDescent="0.2"/>
    <row r="138" spans="1:9" ht="12" x14ac:dyDescent="0.2"/>
    <row r="139" spans="1:9" ht="24" customHeight="1" x14ac:dyDescent="0.2"/>
    <row r="140" spans="1:9" ht="9" customHeight="1" x14ac:dyDescent="0.2"/>
    <row r="144" spans="1:9" ht="12" x14ac:dyDescent="0.2">
      <c r="A144" s="177"/>
      <c r="B144" s="483"/>
      <c r="C144" s="440"/>
    </row>
    <row r="145" spans="1:10" ht="12.75" customHeight="1" x14ac:dyDescent="0.2">
      <c r="A145" s="177"/>
      <c r="B145" s="483"/>
      <c r="C145" s="440"/>
    </row>
    <row r="146" spans="1:10" ht="12.75" customHeight="1" x14ac:dyDescent="0.2">
      <c r="A146" s="177"/>
      <c r="B146" s="483"/>
      <c r="C146" s="440"/>
    </row>
    <row r="147" spans="1:10" ht="12.75" customHeight="1" x14ac:dyDescent="0.2">
      <c r="A147" s="177"/>
      <c r="B147" s="483"/>
      <c r="C147" s="440"/>
    </row>
    <row r="148" spans="1:10" ht="12.75" customHeight="1" x14ac:dyDescent="0.2">
      <c r="A148" s="177"/>
      <c r="B148" s="483"/>
      <c r="C148" s="440"/>
    </row>
    <row r="149" spans="1:10" ht="12.75" customHeight="1" x14ac:dyDescent="0.2">
      <c r="A149" s="177"/>
      <c r="B149" s="483"/>
      <c r="C149" s="440"/>
    </row>
    <row r="150" spans="1:10" ht="12.75" customHeight="1" x14ac:dyDescent="0.2">
      <c r="A150" s="177"/>
      <c r="B150" s="484"/>
      <c r="C150" s="442"/>
      <c r="J150" s="177"/>
    </row>
    <row r="151" spans="1:10" ht="12.75" customHeight="1" x14ac:dyDescent="0.2">
      <c r="A151" s="177"/>
      <c r="B151" s="484"/>
      <c r="C151" s="443"/>
      <c r="D151" s="177"/>
      <c r="E151" s="177"/>
      <c r="F151" s="177"/>
      <c r="G151" s="177"/>
      <c r="H151" s="177"/>
      <c r="I151" s="177"/>
      <c r="J151" s="177"/>
    </row>
    <row r="152" spans="1:10" ht="12.75" customHeight="1" x14ac:dyDescent="0.2">
      <c r="A152" s="177"/>
      <c r="B152" s="484"/>
      <c r="C152" s="445"/>
      <c r="D152" s="177"/>
      <c r="E152" s="177"/>
      <c r="F152" s="177"/>
      <c r="G152" s="177"/>
      <c r="H152" s="177"/>
      <c r="I152" s="177"/>
      <c r="J152" s="177"/>
    </row>
    <row r="153" spans="1:10" ht="12.75" customHeight="1" x14ac:dyDescent="0.2">
      <c r="A153" s="177"/>
      <c r="B153" s="484"/>
      <c r="C153" s="445"/>
      <c r="D153" s="177"/>
      <c r="E153" s="177"/>
      <c r="F153" s="177"/>
      <c r="G153" s="177"/>
      <c r="H153" s="177"/>
      <c r="I153" s="177"/>
      <c r="J153" s="177"/>
    </row>
    <row r="154" spans="1:10" ht="12.75" customHeight="1" x14ac:dyDescent="0.2">
      <c r="A154" s="177"/>
      <c r="B154" s="484"/>
      <c r="C154" s="445"/>
      <c r="D154" s="177"/>
      <c r="E154" s="177"/>
      <c r="F154" s="177"/>
      <c r="G154" s="177"/>
      <c r="H154" s="177"/>
      <c r="I154" s="177"/>
      <c r="J154" s="177"/>
    </row>
    <row r="155" spans="1:10" ht="12.75" customHeight="1" x14ac:dyDescent="0.2">
      <c r="A155" s="177"/>
      <c r="B155" s="484"/>
      <c r="C155" s="443"/>
      <c r="D155" s="177"/>
      <c r="E155" s="177"/>
      <c r="F155" s="177"/>
      <c r="G155" s="177"/>
      <c r="H155" s="177"/>
      <c r="I155" s="177"/>
      <c r="J155" s="177"/>
    </row>
    <row r="156" spans="1:10" ht="12.75" customHeight="1" x14ac:dyDescent="0.2">
      <c r="A156" s="177"/>
      <c r="B156" s="484"/>
      <c r="C156" s="445"/>
      <c r="D156" s="177"/>
      <c r="E156" s="177"/>
      <c r="F156" s="177"/>
      <c r="G156" s="177"/>
      <c r="H156" s="177"/>
      <c r="I156" s="177"/>
      <c r="J156" s="177"/>
    </row>
    <row r="157" spans="1:10" ht="12.75" customHeight="1" x14ac:dyDescent="0.2">
      <c r="A157" s="177"/>
      <c r="B157" s="484"/>
      <c r="C157" s="445"/>
      <c r="D157" s="177"/>
      <c r="E157" s="177"/>
      <c r="F157" s="177"/>
      <c r="G157" s="177"/>
      <c r="H157" s="177"/>
      <c r="I157" s="177"/>
      <c r="J157" s="177"/>
    </row>
    <row r="158" spans="1:10" ht="12.75" customHeight="1" x14ac:dyDescent="0.2">
      <c r="A158" s="177"/>
      <c r="B158" s="483"/>
      <c r="C158" s="445"/>
      <c r="D158" s="177"/>
      <c r="E158" s="177"/>
      <c r="F158" s="177"/>
      <c r="G158" s="177"/>
      <c r="H158" s="177"/>
      <c r="I158" s="177"/>
      <c r="J158" s="177"/>
    </row>
    <row r="159" spans="1:10" ht="12.75" customHeight="1" x14ac:dyDescent="0.2">
      <c r="A159" s="177"/>
      <c r="B159" s="483"/>
      <c r="C159" s="177"/>
      <c r="D159" s="177"/>
      <c r="E159" s="177"/>
      <c r="F159" s="177"/>
      <c r="G159" s="177"/>
      <c r="H159" s="177"/>
      <c r="I159" s="177"/>
      <c r="J159" s="177"/>
    </row>
    <row r="160" spans="1:10" ht="12.75" customHeight="1" x14ac:dyDescent="0.2">
      <c r="A160" s="177"/>
      <c r="B160" s="483"/>
      <c r="C160" s="177"/>
      <c r="D160" s="177"/>
      <c r="E160" s="177"/>
      <c r="F160" s="177"/>
      <c r="G160" s="177"/>
      <c r="H160" s="177"/>
      <c r="I160" s="177"/>
      <c r="J160" s="177"/>
    </row>
    <row r="161" spans="1:10" ht="12.75" customHeight="1" x14ac:dyDescent="0.2">
      <c r="A161" s="177"/>
      <c r="B161" s="483"/>
      <c r="C161" s="177"/>
      <c r="D161" s="177"/>
      <c r="E161" s="177"/>
      <c r="F161" s="177"/>
      <c r="G161" s="177"/>
      <c r="H161" s="177"/>
      <c r="I161" s="177"/>
      <c r="J161" s="177"/>
    </row>
    <row r="162" spans="1:10" ht="12.75" customHeight="1" x14ac:dyDescent="0.2">
      <c r="A162" s="177"/>
      <c r="B162" s="483"/>
      <c r="C162" s="177"/>
      <c r="D162" s="177"/>
      <c r="E162" s="177"/>
      <c r="F162" s="177"/>
      <c r="G162" s="177"/>
      <c r="H162" s="177"/>
      <c r="I162" s="177"/>
      <c r="J162" s="177"/>
    </row>
    <row r="163" spans="1:10" ht="12.75" customHeight="1" x14ac:dyDescent="0.2">
      <c r="A163" s="177"/>
      <c r="B163" s="483"/>
      <c r="C163" s="177"/>
      <c r="D163" s="177"/>
      <c r="E163" s="177"/>
      <c r="F163" s="177"/>
      <c r="G163" s="177"/>
      <c r="H163" s="177"/>
      <c r="I163" s="177"/>
      <c r="J163" s="177"/>
    </row>
    <row r="164" spans="1:10" ht="12.75" customHeight="1" x14ac:dyDescent="0.2">
      <c r="A164" s="177"/>
      <c r="B164" s="483"/>
      <c r="C164" s="177"/>
      <c r="D164" s="177"/>
      <c r="E164" s="177"/>
      <c r="F164" s="177"/>
      <c r="G164" s="177"/>
      <c r="H164" s="177"/>
      <c r="I164" s="177"/>
      <c r="J164" s="177"/>
    </row>
    <row r="165" spans="1:10" ht="12.75" customHeight="1" x14ac:dyDescent="0.2">
      <c r="A165" s="177"/>
      <c r="B165" s="483"/>
      <c r="C165" s="177"/>
      <c r="D165" s="177"/>
      <c r="E165" s="177"/>
      <c r="F165" s="177"/>
      <c r="G165" s="177"/>
      <c r="H165" s="177"/>
      <c r="I165" s="177"/>
      <c r="J165" s="177"/>
    </row>
    <row r="166" spans="1:10" ht="12.75" customHeight="1" x14ac:dyDescent="0.2">
      <c r="A166" s="177"/>
      <c r="B166" s="483"/>
      <c r="C166" s="177"/>
      <c r="D166" s="177"/>
      <c r="E166" s="177"/>
      <c r="F166" s="177"/>
      <c r="G166" s="177"/>
      <c r="H166" s="177"/>
      <c r="I166" s="177"/>
      <c r="J166" s="177"/>
    </row>
    <row r="167" spans="1:10" ht="12.75" customHeight="1" x14ac:dyDescent="0.2">
      <c r="A167" s="177"/>
      <c r="B167" s="483"/>
      <c r="C167" s="177"/>
      <c r="D167" s="177"/>
      <c r="E167" s="177"/>
      <c r="F167" s="177"/>
      <c r="G167" s="177"/>
      <c r="H167" s="177"/>
      <c r="I167" s="177"/>
      <c r="J167" s="177"/>
    </row>
    <row r="168" spans="1:10" ht="12.75" customHeight="1" x14ac:dyDescent="0.2">
      <c r="A168" s="177"/>
      <c r="B168" s="483"/>
      <c r="C168" s="177"/>
      <c r="D168" s="177"/>
      <c r="E168" s="177"/>
      <c r="F168" s="177"/>
      <c r="G168" s="177"/>
      <c r="H168" s="177"/>
      <c r="I168" s="177"/>
      <c r="J168" s="177"/>
    </row>
    <row r="169" spans="1:10" ht="12.75" customHeight="1" x14ac:dyDescent="0.2">
      <c r="A169" s="177"/>
      <c r="B169" s="485"/>
      <c r="C169" s="444"/>
      <c r="D169" s="177"/>
      <c r="E169" s="177"/>
      <c r="F169" s="177"/>
      <c r="G169" s="177"/>
      <c r="H169" s="177"/>
      <c r="I169" s="177"/>
      <c r="J169" s="177"/>
    </row>
    <row r="170" spans="1:10" ht="12.75" customHeight="1" x14ac:dyDescent="0.2">
      <c r="A170" s="177"/>
      <c r="B170" s="486"/>
      <c r="C170" s="448"/>
      <c r="D170" s="177"/>
      <c r="E170" s="177"/>
      <c r="F170" s="177"/>
      <c r="G170" s="177"/>
      <c r="H170" s="177"/>
      <c r="I170" s="177"/>
      <c r="J170" s="177"/>
    </row>
    <row r="171" spans="1:10" ht="12.75" customHeight="1" x14ac:dyDescent="0.2">
      <c r="A171" s="177"/>
      <c r="B171" s="486"/>
      <c r="C171" s="446"/>
      <c r="D171" s="177"/>
      <c r="E171" s="177"/>
      <c r="F171" s="177"/>
      <c r="G171" s="177"/>
      <c r="H171" s="177"/>
      <c r="I171" s="177"/>
      <c r="J171" s="177"/>
    </row>
    <row r="172" spans="1:10" ht="12.75" customHeight="1" x14ac:dyDescent="0.2">
      <c r="A172" s="177"/>
      <c r="B172" s="486"/>
      <c r="C172" s="446"/>
      <c r="D172" s="177"/>
      <c r="E172" s="177"/>
      <c r="F172" s="177"/>
      <c r="G172" s="177"/>
      <c r="H172" s="177"/>
      <c r="I172" s="177"/>
      <c r="J172" s="177"/>
    </row>
    <row r="173" spans="1:10" s="177" customFormat="1" ht="12.75" customHeight="1" x14ac:dyDescent="0.2">
      <c r="B173" s="485"/>
      <c r="C173" s="444"/>
    </row>
    <row r="174" spans="1:10" s="177" customFormat="1" ht="12.75" customHeight="1" x14ac:dyDescent="0.2">
      <c r="B174" s="486"/>
      <c r="C174" s="446"/>
    </row>
    <row r="175" spans="1:10" s="177" customFormat="1" ht="12.75" customHeight="1" x14ac:dyDescent="0.2">
      <c r="B175" s="483"/>
      <c r="C175" s="449"/>
    </row>
    <row r="176" spans="1:10" s="177" customFormat="1" ht="12.75" customHeight="1" x14ac:dyDescent="0.2">
      <c r="B176" s="486"/>
      <c r="C176" s="446"/>
    </row>
    <row r="177" spans="1:3" s="177" customFormat="1" ht="12.75" customHeight="1" x14ac:dyDescent="0.2">
      <c r="B177" s="486"/>
      <c r="C177" s="446"/>
    </row>
    <row r="178" spans="1:3" s="177" customFormat="1" ht="12.75" customHeight="1" x14ac:dyDescent="0.2">
      <c r="B178" s="486"/>
      <c r="C178" s="446"/>
    </row>
    <row r="179" spans="1:3" s="177" customFormat="1" ht="12.75" customHeight="1" x14ac:dyDescent="0.2">
      <c r="B179" s="485"/>
      <c r="C179" s="444"/>
    </row>
    <row r="180" spans="1:3" s="177" customFormat="1" ht="12.75" customHeight="1" x14ac:dyDescent="0.2">
      <c r="B180" s="486"/>
      <c r="C180" s="446"/>
    </row>
    <row r="181" spans="1:3" s="177" customFormat="1" ht="12.75" customHeight="1" x14ac:dyDescent="0.2">
      <c r="B181" s="486"/>
      <c r="C181" s="446"/>
    </row>
    <row r="182" spans="1:3" s="177" customFormat="1" ht="12.75" customHeight="1" x14ac:dyDescent="0.2">
      <c r="B182" s="486"/>
      <c r="C182" s="446"/>
    </row>
    <row r="183" spans="1:3" s="177" customFormat="1" ht="12.75" customHeight="1" x14ac:dyDescent="0.2">
      <c r="B183" s="486"/>
      <c r="C183" s="446"/>
    </row>
    <row r="184" spans="1:3" s="177" customFormat="1" ht="12.75" customHeight="1" x14ac:dyDescent="0.2">
      <c r="B184" s="486"/>
      <c r="C184" s="446"/>
    </row>
    <row r="185" spans="1:3" s="177" customFormat="1" ht="12.75" customHeight="1" x14ac:dyDescent="0.2">
      <c r="B185" s="486"/>
      <c r="C185" s="448"/>
    </row>
    <row r="186" spans="1:3" s="177" customFormat="1" ht="12.75" customHeight="1" x14ac:dyDescent="0.2">
      <c r="A186" s="324"/>
      <c r="B186" s="486"/>
      <c r="C186" s="448"/>
    </row>
    <row r="187" spans="1:3" s="177" customFormat="1" ht="12.75" customHeight="1" x14ac:dyDescent="0.2">
      <c r="A187" s="324"/>
      <c r="B187" s="486"/>
      <c r="C187" s="450"/>
    </row>
    <row r="188" spans="1:3" s="177" customFormat="1" ht="12.75" customHeight="1" x14ac:dyDescent="0.2">
      <c r="B188" s="483"/>
      <c r="C188" s="450"/>
    </row>
    <row r="189" spans="1:3" s="177" customFormat="1" ht="12.75" customHeight="1" x14ac:dyDescent="0.2">
      <c r="B189" s="483"/>
      <c r="C189" s="450"/>
    </row>
    <row r="190" spans="1:3" s="177" customFormat="1" ht="12.75" customHeight="1" x14ac:dyDescent="0.2">
      <c r="B190" s="483"/>
      <c r="C190" s="450"/>
    </row>
    <row r="191" spans="1:3" s="177" customFormat="1" ht="12.75" customHeight="1" x14ac:dyDescent="0.2">
      <c r="B191" s="483"/>
      <c r="C191" s="450"/>
    </row>
    <row r="192" spans="1:3" s="177" customFormat="1" ht="12.75" customHeight="1" x14ac:dyDescent="0.2">
      <c r="B192" s="483"/>
      <c r="C192" s="450"/>
    </row>
    <row r="193" spans="1:10" s="177" customFormat="1" ht="12.75" customHeight="1" x14ac:dyDescent="0.2">
      <c r="B193" s="483"/>
      <c r="C193" s="450"/>
    </row>
    <row r="194" spans="1:10" s="177" customFormat="1" ht="12.75" customHeight="1" x14ac:dyDescent="0.2">
      <c r="B194" s="483"/>
      <c r="C194" s="450"/>
    </row>
    <row r="195" spans="1:10" s="177" customFormat="1" ht="12.75" customHeight="1" x14ac:dyDescent="0.2">
      <c r="B195" s="483"/>
      <c r="C195" s="450"/>
    </row>
    <row r="196" spans="1:10" s="177" customFormat="1" ht="12.75" customHeight="1" x14ac:dyDescent="0.2">
      <c r="B196" s="483"/>
      <c r="C196" s="450"/>
    </row>
    <row r="197" spans="1:10" s="177" customFormat="1" ht="12.75" customHeight="1" x14ac:dyDescent="0.2">
      <c r="B197" s="483"/>
      <c r="C197" s="450"/>
    </row>
    <row r="198" spans="1:10" s="177" customFormat="1" ht="12.75" customHeight="1" x14ac:dyDescent="0.2">
      <c r="B198" s="483"/>
      <c r="C198" s="450"/>
    </row>
    <row r="199" spans="1:10" s="177" customFormat="1" ht="12.75" customHeight="1" x14ac:dyDescent="0.2">
      <c r="B199" s="483"/>
      <c r="C199" s="450"/>
    </row>
    <row r="200" spans="1:10" s="177" customFormat="1" ht="12.75" customHeight="1" x14ac:dyDescent="0.2">
      <c r="A200" s="170"/>
      <c r="B200" s="169"/>
      <c r="C200" s="451"/>
      <c r="D200" s="170"/>
      <c r="E200" s="170"/>
      <c r="F200" s="170"/>
      <c r="G200" s="170"/>
      <c r="H200" s="170"/>
      <c r="I200" s="170"/>
      <c r="J200" s="170"/>
    </row>
    <row r="201" spans="1:10" s="177" customFormat="1" ht="12.75" customHeight="1" x14ac:dyDescent="0.2">
      <c r="A201" s="170"/>
      <c r="B201" s="169"/>
      <c r="C201" s="451"/>
      <c r="D201" s="170"/>
      <c r="E201" s="170"/>
      <c r="F201" s="170"/>
      <c r="G201" s="170"/>
      <c r="H201" s="170"/>
      <c r="I201" s="170"/>
      <c r="J201" s="170"/>
    </row>
    <row r="202" spans="1:10" s="177" customFormat="1" ht="12.75" customHeight="1" x14ac:dyDescent="0.2">
      <c r="A202" s="170"/>
      <c r="B202" s="169"/>
      <c r="C202" s="603"/>
      <c r="D202" s="170"/>
      <c r="E202" s="170"/>
      <c r="F202" s="170"/>
      <c r="G202" s="170"/>
      <c r="H202" s="170"/>
      <c r="I202" s="170"/>
      <c r="J202" s="170"/>
    </row>
    <row r="203" spans="1:10" s="177" customFormat="1" ht="12.75" customHeight="1" x14ac:dyDescent="0.2">
      <c r="A203" s="170"/>
      <c r="B203" s="169"/>
      <c r="C203" s="603"/>
      <c r="D203" s="170"/>
      <c r="E203" s="170"/>
      <c r="F203" s="170"/>
      <c r="G203" s="170"/>
      <c r="H203" s="170"/>
      <c r="I203" s="170"/>
      <c r="J203" s="170"/>
    </row>
    <row r="204" spans="1:10" s="177" customFormat="1" ht="12.75" customHeight="1" x14ac:dyDescent="0.2">
      <c r="A204" s="170"/>
      <c r="B204" s="169"/>
      <c r="C204" s="603"/>
      <c r="D204" s="170"/>
      <c r="E204" s="170"/>
      <c r="F204" s="170"/>
      <c r="G204" s="170"/>
      <c r="H204" s="170"/>
      <c r="I204" s="170"/>
      <c r="J204" s="170"/>
    </row>
    <row r="205" spans="1:10" s="177" customFormat="1" ht="12.75" customHeight="1" x14ac:dyDescent="0.2">
      <c r="A205" s="170"/>
      <c r="B205" s="169"/>
      <c r="C205" s="603"/>
      <c r="D205" s="170"/>
      <c r="E205" s="170"/>
      <c r="F205" s="170"/>
      <c r="G205" s="170"/>
      <c r="H205" s="170"/>
      <c r="I205" s="170"/>
      <c r="J205" s="170"/>
    </row>
    <row r="206" spans="1:10" s="177" customFormat="1" ht="12.75" customHeight="1" x14ac:dyDescent="0.2">
      <c r="A206" s="170"/>
      <c r="B206" s="169"/>
      <c r="C206" s="603"/>
      <c r="D206" s="170"/>
      <c r="E206" s="170"/>
      <c r="F206" s="170"/>
      <c r="G206" s="170"/>
      <c r="H206" s="170"/>
      <c r="I206" s="170"/>
      <c r="J206" s="170"/>
    </row>
    <row r="207" spans="1:10" s="177" customFormat="1" ht="12.75" customHeight="1" x14ac:dyDescent="0.2">
      <c r="A207" s="170"/>
      <c r="B207" s="169"/>
      <c r="C207" s="603"/>
      <c r="D207" s="170"/>
      <c r="E207" s="170"/>
      <c r="F207" s="170"/>
      <c r="G207" s="170"/>
      <c r="H207" s="170"/>
      <c r="I207" s="170"/>
      <c r="J207" s="170"/>
    </row>
    <row r="208" spans="1:10" s="177" customFormat="1" ht="12.75" customHeight="1" x14ac:dyDescent="0.2">
      <c r="A208" s="170"/>
      <c r="B208" s="169"/>
      <c r="C208" s="603"/>
      <c r="D208" s="170"/>
      <c r="E208" s="170"/>
      <c r="F208" s="170"/>
      <c r="G208" s="170"/>
      <c r="H208" s="170"/>
      <c r="I208" s="170"/>
      <c r="J208" s="170"/>
    </row>
    <row r="209" spans="1:10" s="177" customFormat="1" ht="12.75" customHeight="1" x14ac:dyDescent="0.2">
      <c r="A209" s="170"/>
      <c r="B209" s="169"/>
      <c r="C209" s="603"/>
      <c r="D209" s="170"/>
      <c r="E209" s="170"/>
      <c r="F209" s="170"/>
      <c r="G209" s="170"/>
      <c r="H209" s="170"/>
      <c r="I209" s="170"/>
      <c r="J209" s="170"/>
    </row>
    <row r="210" spans="1:10" s="177" customFormat="1" ht="12.75" customHeight="1" x14ac:dyDescent="0.2">
      <c r="A210" s="170"/>
      <c r="B210" s="169"/>
      <c r="C210" s="603"/>
      <c r="D210" s="170"/>
      <c r="E210" s="170"/>
      <c r="F210" s="170"/>
      <c r="G210" s="170"/>
      <c r="H210" s="170"/>
      <c r="I210" s="170"/>
      <c r="J210" s="170"/>
    </row>
    <row r="211" spans="1:10" s="177" customFormat="1" ht="12.75" customHeight="1" x14ac:dyDescent="0.2">
      <c r="A211" s="170"/>
      <c r="B211" s="169"/>
      <c r="C211" s="603"/>
      <c r="D211" s="170"/>
      <c r="E211" s="170"/>
      <c r="F211" s="170"/>
      <c r="G211" s="170"/>
      <c r="H211" s="170"/>
      <c r="I211" s="170"/>
      <c r="J211" s="170"/>
    </row>
    <row r="212" spans="1:10" s="177" customFormat="1" ht="12.75" customHeight="1" x14ac:dyDescent="0.2">
      <c r="A212" s="170"/>
      <c r="B212" s="169"/>
      <c r="C212" s="603"/>
      <c r="D212" s="170"/>
      <c r="E212" s="170"/>
      <c r="F212" s="170"/>
      <c r="G212" s="170"/>
      <c r="H212" s="170"/>
      <c r="I212" s="170"/>
      <c r="J212" s="170"/>
    </row>
    <row r="213" spans="1:10" s="177" customFormat="1" ht="12.75" customHeight="1" x14ac:dyDescent="0.2">
      <c r="A213" s="170"/>
      <c r="B213" s="169"/>
      <c r="C213" s="603"/>
      <c r="D213" s="170"/>
      <c r="E213" s="170"/>
      <c r="F213" s="170"/>
      <c r="G213" s="170"/>
      <c r="H213" s="170"/>
      <c r="I213" s="170"/>
      <c r="J213" s="170"/>
    </row>
    <row r="214" spans="1:10" s="177" customFormat="1" ht="12.75" customHeight="1" x14ac:dyDescent="0.2">
      <c r="A214" s="170"/>
      <c r="B214" s="169"/>
      <c r="C214" s="603"/>
      <c r="D214" s="170"/>
      <c r="E214" s="170"/>
      <c r="F214" s="170"/>
      <c r="G214" s="170"/>
      <c r="H214" s="170"/>
      <c r="I214" s="170"/>
      <c r="J214" s="170"/>
    </row>
    <row r="215" spans="1:10" s="177" customFormat="1" ht="12.75" customHeight="1" x14ac:dyDescent="0.2">
      <c r="A215" s="170"/>
      <c r="B215" s="169"/>
      <c r="C215" s="603"/>
      <c r="D215" s="170"/>
      <c r="E215" s="170"/>
      <c r="F215" s="170"/>
      <c r="G215" s="170"/>
      <c r="H215" s="170"/>
      <c r="I215" s="170"/>
      <c r="J215" s="170"/>
    </row>
    <row r="216" spans="1:10" s="177" customFormat="1" ht="12.75" customHeight="1" x14ac:dyDescent="0.2">
      <c r="A216" s="170"/>
      <c r="B216" s="169"/>
      <c r="C216" s="603"/>
      <c r="D216" s="170"/>
      <c r="E216" s="170"/>
      <c r="F216" s="170"/>
      <c r="G216" s="170"/>
      <c r="H216" s="170"/>
      <c r="I216" s="170"/>
      <c r="J216" s="170"/>
    </row>
    <row r="217" spans="1:10" s="177" customFormat="1" ht="12.75" customHeight="1" x14ac:dyDescent="0.2">
      <c r="A217" s="170"/>
      <c r="B217" s="169"/>
      <c r="C217" s="603"/>
      <c r="D217" s="170"/>
      <c r="E217" s="170"/>
      <c r="F217" s="170"/>
      <c r="G217" s="170"/>
      <c r="H217" s="170"/>
      <c r="I217" s="170"/>
      <c r="J217" s="170"/>
    </row>
    <row r="218" spans="1:10" s="177" customFormat="1" ht="12.75" customHeight="1" x14ac:dyDescent="0.2">
      <c r="A218" s="170"/>
      <c r="B218" s="169"/>
      <c r="C218" s="603"/>
      <c r="D218" s="170"/>
      <c r="E218" s="170"/>
      <c r="F218" s="170"/>
      <c r="G218" s="170"/>
      <c r="H218" s="170"/>
      <c r="I218" s="170"/>
      <c r="J218" s="170"/>
    </row>
    <row r="219" spans="1:10" s="177" customFormat="1" ht="12.75" customHeight="1" x14ac:dyDescent="0.2">
      <c r="A219" s="170"/>
      <c r="B219" s="169"/>
      <c r="C219" s="603"/>
      <c r="D219" s="170"/>
      <c r="E219" s="170"/>
      <c r="F219" s="170"/>
      <c r="G219" s="170"/>
      <c r="H219" s="170"/>
      <c r="I219" s="170"/>
      <c r="J219" s="170"/>
    </row>
    <row r="220" spans="1:10" s="177" customFormat="1" ht="12.75" customHeight="1" x14ac:dyDescent="0.2">
      <c r="A220" s="170"/>
      <c r="B220" s="169"/>
      <c r="C220" s="603"/>
      <c r="D220" s="170"/>
      <c r="E220" s="170"/>
      <c r="F220" s="170"/>
      <c r="G220" s="170"/>
      <c r="H220" s="170"/>
      <c r="I220" s="170"/>
      <c r="J220" s="170"/>
    </row>
    <row r="221" spans="1:10" s="177" customFormat="1" ht="12.75" customHeight="1" x14ac:dyDescent="0.2">
      <c r="A221" s="170"/>
      <c r="B221" s="169"/>
      <c r="C221" s="603"/>
      <c r="D221" s="170"/>
      <c r="E221" s="170"/>
      <c r="F221" s="170"/>
      <c r="G221" s="170"/>
      <c r="H221" s="170"/>
      <c r="I221" s="170"/>
      <c r="J221" s="170"/>
    </row>
    <row r="222" spans="1:10" s="177" customFormat="1" ht="12.75" customHeight="1" x14ac:dyDescent="0.2">
      <c r="A222" s="170"/>
      <c r="B222" s="169"/>
      <c r="C222" s="603"/>
      <c r="D222" s="170"/>
      <c r="E222" s="170"/>
      <c r="F222" s="170"/>
      <c r="G222" s="170"/>
      <c r="H222" s="170"/>
      <c r="I222" s="170"/>
      <c r="J222" s="170"/>
    </row>
  </sheetData>
  <mergeCells count="28">
    <mergeCell ref="A1:I1"/>
    <mergeCell ref="A3:A4"/>
    <mergeCell ref="B3:B4"/>
    <mergeCell ref="C3:C4"/>
    <mergeCell ref="D3:F3"/>
    <mergeCell ref="G3:I3"/>
    <mergeCell ref="B69:B71"/>
    <mergeCell ref="J3:J4"/>
    <mergeCell ref="B10:B12"/>
    <mergeCell ref="B13:B14"/>
    <mergeCell ref="B16:B17"/>
    <mergeCell ref="B18:B20"/>
    <mergeCell ref="B23:B44"/>
    <mergeCell ref="B47:B48"/>
    <mergeCell ref="B52:B57"/>
    <mergeCell ref="B58:B59"/>
    <mergeCell ref="B60:B63"/>
    <mergeCell ref="B64:B67"/>
    <mergeCell ref="B110:B111"/>
    <mergeCell ref="B112:B113"/>
    <mergeCell ref="B116:B118"/>
    <mergeCell ref="A120:C120"/>
    <mergeCell ref="B74:B79"/>
    <mergeCell ref="B80:B81"/>
    <mergeCell ref="B82:B84"/>
    <mergeCell ref="B87:B90"/>
    <mergeCell ref="B94:B96"/>
    <mergeCell ref="B102:B104"/>
  </mergeCells>
  <printOptions horizontalCentered="1" verticalCentered="1"/>
  <pageMargins left="0.39370078740157483" right="0.39370078740157483" top="0.39370078740157483" bottom="0.19685039370078741" header="0" footer="0"/>
  <pageSetup scale="74" fitToHeight="9" orientation="portrait" r:id="rId1"/>
  <headerFooter alignWithMargins="0"/>
  <rowBreaks count="1" manualBreakCount="1">
    <brk id="7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9"/>
  <sheetViews>
    <sheetView showGridLines="0" showZeros="0" zoomScaleNormal="100" zoomScaleSheetLayoutView="100" workbookViewId="0">
      <selection activeCell="G6" sqref="G6"/>
    </sheetView>
  </sheetViews>
  <sheetFormatPr baseColWidth="10" defaultColWidth="11.42578125" defaultRowHeight="12.75" customHeight="1" x14ac:dyDescent="0.2"/>
  <cols>
    <col min="1" max="1" width="28.28515625" style="128" bestFit="1" customWidth="1"/>
    <col min="2" max="7" width="6.28515625" style="128" customWidth="1"/>
    <col min="8" max="8" width="7.140625" style="126" customWidth="1"/>
    <col min="9" max="9" width="10.140625" style="126" customWidth="1"/>
    <col min="10" max="10" width="6.42578125" style="167" customWidth="1"/>
    <col min="11" max="11" width="6.42578125" style="126" customWidth="1"/>
    <col min="12" max="12" width="12" style="128" bestFit="1" customWidth="1"/>
    <col min="13" max="13" width="5.7109375" style="128" bestFit="1" customWidth="1"/>
    <col min="14" max="14" width="5.42578125" style="128" bestFit="1" customWidth="1"/>
    <col min="15" max="15" width="5.42578125" style="128" customWidth="1"/>
    <col min="16" max="16384" width="11.42578125" style="128"/>
  </cols>
  <sheetData>
    <row r="1" spans="1:15" s="124" customFormat="1" ht="14.25" customHeight="1" x14ac:dyDescent="0.2">
      <c r="A1" s="955" t="s">
        <v>368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</row>
    <row r="2" spans="1:15" ht="20.25" customHeight="1" x14ac:dyDescent="0.2">
      <c r="A2" s="125"/>
      <c r="B2" s="125"/>
      <c r="C2" s="125"/>
      <c r="D2" s="125"/>
      <c r="E2" s="125"/>
      <c r="F2" s="125"/>
      <c r="G2" s="126"/>
      <c r="H2" s="125"/>
      <c r="I2" s="125"/>
      <c r="J2" s="125"/>
      <c r="K2" s="127"/>
    </row>
    <row r="3" spans="1:15" ht="12" customHeight="1" x14ac:dyDescent="0.2">
      <c r="A3" s="956" t="s">
        <v>369</v>
      </c>
      <c r="B3" s="958" t="s">
        <v>370</v>
      </c>
      <c r="C3" s="958"/>
      <c r="D3" s="958"/>
      <c r="E3" s="958"/>
      <c r="F3" s="958"/>
      <c r="G3" s="958"/>
      <c r="H3" s="959" t="s">
        <v>371</v>
      </c>
      <c r="I3" s="959" t="s">
        <v>372</v>
      </c>
      <c r="J3" s="961" t="s">
        <v>373</v>
      </c>
      <c r="K3" s="963" t="s">
        <v>374</v>
      </c>
      <c r="L3" s="129"/>
      <c r="M3" s="129"/>
      <c r="N3" s="129"/>
      <c r="O3" s="129"/>
    </row>
    <row r="4" spans="1:15" ht="75.75" customHeight="1" x14ac:dyDescent="0.2">
      <c r="A4" s="957"/>
      <c r="B4" s="605" t="s">
        <v>375</v>
      </c>
      <c r="C4" s="605" t="s">
        <v>376</v>
      </c>
      <c r="D4" s="605" t="s">
        <v>377</v>
      </c>
      <c r="E4" s="605" t="s">
        <v>378</v>
      </c>
      <c r="F4" s="605" t="s">
        <v>379</v>
      </c>
      <c r="G4" s="605" t="s">
        <v>4</v>
      </c>
      <c r="H4" s="960"/>
      <c r="I4" s="960"/>
      <c r="J4" s="962"/>
      <c r="K4" s="964"/>
      <c r="L4" s="129"/>
      <c r="M4" s="129"/>
      <c r="N4" s="129"/>
      <c r="O4" s="129"/>
    </row>
    <row r="5" spans="1:15" s="135" customFormat="1" ht="12" customHeight="1" x14ac:dyDescent="0.2">
      <c r="A5" s="130" t="s">
        <v>356</v>
      </c>
      <c r="B5" s="131">
        <f t="shared" ref="B5:H5" si="0">SUM(B6:B15)</f>
        <v>77</v>
      </c>
      <c r="C5" s="131">
        <f t="shared" si="0"/>
        <v>16</v>
      </c>
      <c r="D5" s="131">
        <f t="shared" si="0"/>
        <v>371</v>
      </c>
      <c r="E5" s="131">
        <f t="shared" si="0"/>
        <v>25</v>
      </c>
      <c r="F5" s="131">
        <f t="shared" si="0"/>
        <v>0</v>
      </c>
      <c r="G5" s="131">
        <f t="shared" si="0"/>
        <v>489</v>
      </c>
      <c r="H5" s="131">
        <f t="shared" si="0"/>
        <v>16330</v>
      </c>
      <c r="I5" s="131">
        <f>SUM(I6:I15)</f>
        <v>17534</v>
      </c>
      <c r="J5" s="132">
        <f>+H5/I5*100</f>
        <v>93.133340937606931</v>
      </c>
      <c r="K5" s="131">
        <f>+INT(H5/G5)</f>
        <v>33</v>
      </c>
      <c r="L5" s="133"/>
      <c r="M5" s="134">
        <f t="shared" ref="M5:M40" si="1">SUM(B5:G5)</f>
        <v>978</v>
      </c>
      <c r="N5" s="133">
        <f>+M5/2</f>
        <v>489</v>
      </c>
      <c r="O5" s="134">
        <f t="shared" ref="O5:O40" si="2">+N5-G5</f>
        <v>0</v>
      </c>
    </row>
    <row r="6" spans="1:15" s="135" customFormat="1" ht="12" x14ac:dyDescent="0.2">
      <c r="A6" s="136" t="s">
        <v>133</v>
      </c>
      <c r="B6" s="137">
        <v>2</v>
      </c>
      <c r="C6" s="138">
        <v>0</v>
      </c>
      <c r="D6" s="138">
        <v>17</v>
      </c>
      <c r="E6" s="138"/>
      <c r="F6" s="138"/>
      <c r="G6" s="138">
        <f>SUM(B6:F6)</f>
        <v>19</v>
      </c>
      <c r="H6" s="138">
        <v>563</v>
      </c>
      <c r="I6" s="138">
        <v>563</v>
      </c>
      <c r="J6" s="139">
        <f t="shared" ref="J6:J55" si="3">+H6/I6*100</f>
        <v>100</v>
      </c>
      <c r="K6" s="138">
        <f t="shared" ref="K6:K55" si="4">+INT(H6/G6)</f>
        <v>29</v>
      </c>
      <c r="L6" s="133"/>
      <c r="M6" s="134">
        <f t="shared" si="1"/>
        <v>38</v>
      </c>
      <c r="N6" s="133">
        <f t="shared" ref="N6:N54" si="5">+M6/2</f>
        <v>19</v>
      </c>
      <c r="O6" s="134">
        <f t="shared" si="2"/>
        <v>0</v>
      </c>
    </row>
    <row r="7" spans="1:15" s="135" customFormat="1" ht="12" x14ac:dyDescent="0.2">
      <c r="A7" s="136" t="s">
        <v>355</v>
      </c>
      <c r="B7" s="137">
        <v>13</v>
      </c>
      <c r="C7" s="138">
        <v>4</v>
      </c>
      <c r="D7" s="138">
        <v>64</v>
      </c>
      <c r="E7" s="138">
        <v>3</v>
      </c>
      <c r="F7" s="138"/>
      <c r="G7" s="138">
        <f>SUM(B7:F7)</f>
        <v>84</v>
      </c>
      <c r="H7" s="138">
        <v>2588</v>
      </c>
      <c r="I7" s="138">
        <v>2705</v>
      </c>
      <c r="J7" s="139">
        <f t="shared" si="3"/>
        <v>95.674676524953796</v>
      </c>
      <c r="K7" s="138">
        <f t="shared" si="4"/>
        <v>30</v>
      </c>
      <c r="L7" s="133"/>
      <c r="M7" s="134">
        <f t="shared" si="1"/>
        <v>168</v>
      </c>
      <c r="N7" s="133">
        <f t="shared" si="5"/>
        <v>84</v>
      </c>
      <c r="O7" s="134">
        <f t="shared" si="2"/>
        <v>0</v>
      </c>
    </row>
    <row r="8" spans="1:15" s="135" customFormat="1" ht="12" x14ac:dyDescent="0.2">
      <c r="A8" s="136" t="s">
        <v>354</v>
      </c>
      <c r="B8" s="611">
        <v>13</v>
      </c>
      <c r="C8" s="138">
        <v>3</v>
      </c>
      <c r="D8" s="138">
        <v>40</v>
      </c>
      <c r="E8" s="138">
        <v>1</v>
      </c>
      <c r="F8" s="138"/>
      <c r="G8" s="138">
        <f t="shared" ref="G8:G48" si="6">SUM(B8:F8)</f>
        <v>57</v>
      </c>
      <c r="H8" s="138">
        <v>2027</v>
      </c>
      <c r="I8" s="138">
        <v>2146</v>
      </c>
      <c r="J8" s="139">
        <f t="shared" si="3"/>
        <v>94.454799627213418</v>
      </c>
      <c r="K8" s="138">
        <f t="shared" si="4"/>
        <v>35</v>
      </c>
      <c r="L8" s="133"/>
      <c r="M8" s="134">
        <f t="shared" si="1"/>
        <v>114</v>
      </c>
      <c r="N8" s="133">
        <f t="shared" si="5"/>
        <v>57</v>
      </c>
      <c r="O8" s="134">
        <f t="shared" si="2"/>
        <v>0</v>
      </c>
    </row>
    <row r="9" spans="1:15" s="135" customFormat="1" ht="12" x14ac:dyDescent="0.2">
      <c r="A9" s="136" t="s">
        <v>353</v>
      </c>
      <c r="B9" s="611">
        <v>1</v>
      </c>
      <c r="C9" s="137"/>
      <c r="D9" s="611">
        <v>29</v>
      </c>
      <c r="E9" s="611">
        <v>2</v>
      </c>
      <c r="F9" s="137"/>
      <c r="G9" s="137">
        <f t="shared" si="6"/>
        <v>32</v>
      </c>
      <c r="H9" s="137">
        <v>1152</v>
      </c>
      <c r="I9" s="137">
        <v>1188</v>
      </c>
      <c r="J9" s="141">
        <f t="shared" si="3"/>
        <v>96.969696969696969</v>
      </c>
      <c r="K9" s="137">
        <f t="shared" si="4"/>
        <v>36</v>
      </c>
      <c r="L9" s="133"/>
      <c r="M9" s="134">
        <f t="shared" si="1"/>
        <v>64</v>
      </c>
      <c r="N9" s="133">
        <f t="shared" si="5"/>
        <v>32</v>
      </c>
      <c r="O9" s="134">
        <f t="shared" si="2"/>
        <v>0</v>
      </c>
    </row>
    <row r="10" spans="1:15" s="135" customFormat="1" ht="12" x14ac:dyDescent="0.2">
      <c r="A10" s="136" t="s">
        <v>352</v>
      </c>
      <c r="B10" s="137">
        <v>17</v>
      </c>
      <c r="C10" s="137">
        <v>3</v>
      </c>
      <c r="D10" s="137">
        <v>45</v>
      </c>
      <c r="E10" s="137">
        <v>5</v>
      </c>
      <c r="F10" s="137"/>
      <c r="G10" s="137">
        <f>SUM(B10:F10)</f>
        <v>70</v>
      </c>
      <c r="H10" s="137">
        <v>1809</v>
      </c>
      <c r="I10" s="137">
        <v>1964</v>
      </c>
      <c r="J10" s="141">
        <f t="shared" si="3"/>
        <v>92.107942973523421</v>
      </c>
      <c r="K10" s="137">
        <f t="shared" si="4"/>
        <v>25</v>
      </c>
      <c r="L10" s="133"/>
      <c r="M10" s="134">
        <f t="shared" si="1"/>
        <v>140</v>
      </c>
      <c r="N10" s="133">
        <f t="shared" si="5"/>
        <v>70</v>
      </c>
      <c r="O10" s="134">
        <f t="shared" si="2"/>
        <v>0</v>
      </c>
    </row>
    <row r="11" spans="1:15" s="135" customFormat="1" ht="12" x14ac:dyDescent="0.2">
      <c r="A11" s="136" t="s">
        <v>351</v>
      </c>
      <c r="B11" s="137">
        <v>9</v>
      </c>
      <c r="C11" s="137">
        <v>3</v>
      </c>
      <c r="D11" s="137">
        <v>70</v>
      </c>
      <c r="E11" s="137">
        <v>1</v>
      </c>
      <c r="F11" s="137"/>
      <c r="G11" s="137">
        <f t="shared" si="6"/>
        <v>83</v>
      </c>
      <c r="H11" s="137">
        <v>2724</v>
      </c>
      <c r="I11" s="137">
        <v>2761</v>
      </c>
      <c r="J11" s="141">
        <f t="shared" si="3"/>
        <v>98.65990583122057</v>
      </c>
      <c r="K11" s="137">
        <f t="shared" si="4"/>
        <v>32</v>
      </c>
      <c r="L11" s="133"/>
      <c r="M11" s="134">
        <f t="shared" si="1"/>
        <v>166</v>
      </c>
      <c r="N11" s="133">
        <f t="shared" si="5"/>
        <v>83</v>
      </c>
      <c r="O11" s="134">
        <f t="shared" si="2"/>
        <v>0</v>
      </c>
    </row>
    <row r="12" spans="1:15" s="135" customFormat="1" ht="12" x14ac:dyDescent="0.2">
      <c r="A12" s="136" t="s">
        <v>121</v>
      </c>
      <c r="B12" s="137">
        <v>10</v>
      </c>
      <c r="C12" s="138">
        <v>2</v>
      </c>
      <c r="D12" s="138">
        <v>53</v>
      </c>
      <c r="E12" s="138">
        <v>6</v>
      </c>
      <c r="F12" s="138"/>
      <c r="G12" s="138">
        <f t="shared" si="6"/>
        <v>71</v>
      </c>
      <c r="H12" s="138">
        <v>2533</v>
      </c>
      <c r="I12" s="138">
        <v>2762</v>
      </c>
      <c r="J12" s="139">
        <f t="shared" si="3"/>
        <v>91.708906589427954</v>
      </c>
      <c r="K12" s="138">
        <f t="shared" si="4"/>
        <v>35</v>
      </c>
      <c r="L12" s="133"/>
      <c r="M12" s="134">
        <f t="shared" si="1"/>
        <v>142</v>
      </c>
      <c r="N12" s="133">
        <f t="shared" si="5"/>
        <v>71</v>
      </c>
      <c r="O12" s="134">
        <f t="shared" si="2"/>
        <v>0</v>
      </c>
    </row>
    <row r="13" spans="1:15" s="135" customFormat="1" ht="12" x14ac:dyDescent="0.2">
      <c r="A13" s="136" t="s">
        <v>350</v>
      </c>
      <c r="B13" s="137">
        <v>6</v>
      </c>
      <c r="C13" s="138"/>
      <c r="D13" s="138">
        <v>27</v>
      </c>
      <c r="E13" s="138">
        <v>3</v>
      </c>
      <c r="F13" s="138"/>
      <c r="G13" s="138">
        <f t="shared" si="6"/>
        <v>36</v>
      </c>
      <c r="H13" s="138">
        <v>1203</v>
      </c>
      <c r="I13" s="138">
        <v>1234</v>
      </c>
      <c r="J13" s="139">
        <f t="shared" si="3"/>
        <v>97.487844408427875</v>
      </c>
      <c r="K13" s="138">
        <f t="shared" si="4"/>
        <v>33</v>
      </c>
      <c r="L13" s="133"/>
      <c r="M13" s="134">
        <f t="shared" si="1"/>
        <v>72</v>
      </c>
      <c r="N13" s="133">
        <f t="shared" si="5"/>
        <v>36</v>
      </c>
      <c r="O13" s="134">
        <f t="shared" si="2"/>
        <v>0</v>
      </c>
    </row>
    <row r="14" spans="1:15" s="135" customFormat="1" ht="12" x14ac:dyDescent="0.2">
      <c r="A14" s="136" t="s">
        <v>129</v>
      </c>
      <c r="B14" s="137">
        <v>6</v>
      </c>
      <c r="C14" s="138">
        <v>1</v>
      </c>
      <c r="D14" s="138">
        <v>26</v>
      </c>
      <c r="E14" s="138">
        <v>4</v>
      </c>
      <c r="F14" s="138"/>
      <c r="G14" s="138">
        <f t="shared" ref="G14" si="7">SUM(B14:F14)</f>
        <v>37</v>
      </c>
      <c r="H14" s="138">
        <v>1731</v>
      </c>
      <c r="I14" s="138">
        <v>1946</v>
      </c>
      <c r="J14" s="139">
        <f t="shared" ref="J14" si="8">+H14/I14*100</f>
        <v>88.951695786228157</v>
      </c>
      <c r="K14" s="138">
        <f t="shared" si="4"/>
        <v>46</v>
      </c>
      <c r="L14" s="133"/>
      <c r="M14" s="134"/>
      <c r="N14" s="133"/>
      <c r="O14" s="134"/>
    </row>
    <row r="15" spans="1:15" s="135" customFormat="1" ht="12" x14ac:dyDescent="0.2">
      <c r="A15" s="696" t="s">
        <v>392</v>
      </c>
      <c r="B15" s="137"/>
      <c r="C15" s="138"/>
      <c r="D15" s="138"/>
      <c r="E15" s="138"/>
      <c r="F15" s="138"/>
      <c r="G15" s="138">
        <f t="shared" si="6"/>
        <v>0</v>
      </c>
      <c r="H15" s="138"/>
      <c r="I15" s="138">
        <v>265</v>
      </c>
      <c r="J15" s="139">
        <f t="shared" si="3"/>
        <v>0</v>
      </c>
      <c r="K15" s="138"/>
      <c r="L15" s="133"/>
      <c r="M15" s="134">
        <f t="shared" si="1"/>
        <v>0</v>
      </c>
      <c r="N15" s="133">
        <f t="shared" si="5"/>
        <v>0</v>
      </c>
      <c r="O15" s="134">
        <f t="shared" si="2"/>
        <v>0</v>
      </c>
    </row>
    <row r="16" spans="1:15" ht="12" x14ac:dyDescent="0.2">
      <c r="A16" s="143" t="s">
        <v>181</v>
      </c>
      <c r="B16" s="144">
        <f>SUM(B17:B37)</f>
        <v>807</v>
      </c>
      <c r="C16" s="131">
        <f t="shared" ref="C16:I16" si="9">SUM(C17:C37)</f>
        <v>63</v>
      </c>
      <c r="D16" s="131">
        <f t="shared" si="9"/>
        <v>806</v>
      </c>
      <c r="E16" s="131">
        <f t="shared" si="9"/>
        <v>33</v>
      </c>
      <c r="F16" s="131">
        <f t="shared" si="9"/>
        <v>2</v>
      </c>
      <c r="G16" s="131">
        <f t="shared" si="9"/>
        <v>1711</v>
      </c>
      <c r="H16" s="131">
        <f t="shared" si="9"/>
        <v>23705</v>
      </c>
      <c r="I16" s="131">
        <f t="shared" si="9"/>
        <v>25269</v>
      </c>
      <c r="J16" s="132">
        <f t="shared" si="3"/>
        <v>93.810597965887055</v>
      </c>
      <c r="K16" s="131">
        <f>(H16/G16)</f>
        <v>13.854471069549971</v>
      </c>
      <c r="L16" s="133"/>
      <c r="M16" s="134">
        <f t="shared" si="1"/>
        <v>3422</v>
      </c>
      <c r="N16" s="133">
        <f t="shared" si="5"/>
        <v>1711</v>
      </c>
      <c r="O16" s="134">
        <f t="shared" si="2"/>
        <v>0</v>
      </c>
    </row>
    <row r="17" spans="1:15" ht="12" x14ac:dyDescent="0.2">
      <c r="A17" s="145" t="s">
        <v>180</v>
      </c>
      <c r="B17" s="142">
        <v>11</v>
      </c>
      <c r="C17" s="140">
        <v>2</v>
      </c>
      <c r="D17" s="140">
        <v>14</v>
      </c>
      <c r="E17" s="140">
        <v>2</v>
      </c>
      <c r="F17" s="140"/>
      <c r="G17" s="140">
        <f>SUM(B17:F17)</f>
        <v>29</v>
      </c>
      <c r="H17" s="140">
        <v>355</v>
      </c>
      <c r="I17" s="140">
        <v>356</v>
      </c>
      <c r="J17" s="139">
        <f t="shared" si="3"/>
        <v>99.719101123595507</v>
      </c>
      <c r="K17" s="140">
        <f t="shared" si="4"/>
        <v>12</v>
      </c>
      <c r="L17" s="133"/>
      <c r="M17" s="134">
        <f t="shared" si="1"/>
        <v>58</v>
      </c>
      <c r="N17" s="133">
        <f t="shared" si="5"/>
        <v>29</v>
      </c>
      <c r="O17" s="134">
        <f t="shared" si="2"/>
        <v>0</v>
      </c>
    </row>
    <row r="18" spans="1:15" ht="12" x14ac:dyDescent="0.2">
      <c r="A18" s="146" t="s">
        <v>179</v>
      </c>
      <c r="B18" s="142">
        <v>34</v>
      </c>
      <c r="C18" s="140">
        <v>8</v>
      </c>
      <c r="D18" s="140">
        <v>118</v>
      </c>
      <c r="E18" s="140">
        <v>2</v>
      </c>
      <c r="F18" s="140">
        <v>1</v>
      </c>
      <c r="G18" s="140">
        <f t="shared" si="6"/>
        <v>163</v>
      </c>
      <c r="H18" s="140">
        <v>1616</v>
      </c>
      <c r="I18" s="140">
        <v>1658</v>
      </c>
      <c r="J18" s="139">
        <f t="shared" si="3"/>
        <v>97.466827503015679</v>
      </c>
      <c r="K18" s="140">
        <f t="shared" si="4"/>
        <v>9</v>
      </c>
      <c r="L18" s="133"/>
      <c r="M18" s="134">
        <f t="shared" si="1"/>
        <v>326</v>
      </c>
      <c r="N18" s="133">
        <f t="shared" si="5"/>
        <v>163</v>
      </c>
      <c r="O18" s="134">
        <f t="shared" si="2"/>
        <v>0</v>
      </c>
    </row>
    <row r="19" spans="1:15" ht="12" x14ac:dyDescent="0.2">
      <c r="A19" s="146" t="s">
        <v>178</v>
      </c>
      <c r="B19" s="142">
        <v>11</v>
      </c>
      <c r="C19" s="140">
        <v>1</v>
      </c>
      <c r="D19" s="140">
        <v>23</v>
      </c>
      <c r="E19" s="140"/>
      <c r="F19" s="140"/>
      <c r="G19" s="140">
        <f t="shared" si="6"/>
        <v>35</v>
      </c>
      <c r="H19" s="140">
        <v>365</v>
      </c>
      <c r="I19" s="140">
        <v>371</v>
      </c>
      <c r="J19" s="139">
        <f t="shared" si="3"/>
        <v>98.382749326145557</v>
      </c>
      <c r="K19" s="140">
        <f t="shared" si="4"/>
        <v>10</v>
      </c>
      <c r="L19" s="133"/>
      <c r="M19" s="134">
        <f t="shared" si="1"/>
        <v>70</v>
      </c>
      <c r="N19" s="133">
        <f t="shared" si="5"/>
        <v>35</v>
      </c>
      <c r="O19" s="134">
        <f t="shared" si="2"/>
        <v>0</v>
      </c>
    </row>
    <row r="20" spans="1:15" ht="12" x14ac:dyDescent="0.2">
      <c r="A20" s="146" t="s">
        <v>177</v>
      </c>
      <c r="B20" s="142">
        <v>49</v>
      </c>
      <c r="C20" s="140">
        <v>8</v>
      </c>
      <c r="D20" s="140">
        <v>18</v>
      </c>
      <c r="E20" s="140">
        <v>1</v>
      </c>
      <c r="F20" s="140"/>
      <c r="G20" s="140">
        <f t="shared" si="6"/>
        <v>76</v>
      </c>
      <c r="H20" s="140">
        <v>822</v>
      </c>
      <c r="I20" s="140">
        <v>836</v>
      </c>
      <c r="J20" s="139">
        <f t="shared" si="3"/>
        <v>98.325358851674636</v>
      </c>
      <c r="K20" s="140">
        <f t="shared" si="4"/>
        <v>10</v>
      </c>
      <c r="L20" s="133"/>
      <c r="M20" s="134">
        <f t="shared" si="1"/>
        <v>152</v>
      </c>
      <c r="N20" s="133">
        <f t="shared" si="5"/>
        <v>76</v>
      </c>
      <c r="O20" s="134">
        <f t="shared" si="2"/>
        <v>0</v>
      </c>
    </row>
    <row r="21" spans="1:15" ht="12" x14ac:dyDescent="0.2">
      <c r="A21" s="146" t="s">
        <v>175</v>
      </c>
      <c r="B21" s="142">
        <v>41</v>
      </c>
      <c r="C21" s="140">
        <v>1</v>
      </c>
      <c r="D21" s="140">
        <v>9</v>
      </c>
      <c r="E21" s="140">
        <v>5</v>
      </c>
      <c r="F21" s="140"/>
      <c r="G21" s="140">
        <f>SUM(B21:F21)</f>
        <v>56</v>
      </c>
      <c r="H21" s="140">
        <v>723</v>
      </c>
      <c r="I21" s="140">
        <v>726</v>
      </c>
      <c r="J21" s="139">
        <f t="shared" si="3"/>
        <v>99.586776859504127</v>
      </c>
      <c r="K21" s="140">
        <f t="shared" si="4"/>
        <v>12</v>
      </c>
      <c r="L21" s="133"/>
      <c r="M21" s="134">
        <f t="shared" si="1"/>
        <v>112</v>
      </c>
      <c r="N21" s="133">
        <f t="shared" si="5"/>
        <v>56</v>
      </c>
      <c r="O21" s="134">
        <f t="shared" si="2"/>
        <v>0</v>
      </c>
    </row>
    <row r="22" spans="1:15" ht="12" x14ac:dyDescent="0.2">
      <c r="A22" s="146" t="s">
        <v>174</v>
      </c>
      <c r="B22" s="142">
        <v>41</v>
      </c>
      <c r="C22" s="140">
        <v>2</v>
      </c>
      <c r="D22" s="140">
        <v>21</v>
      </c>
      <c r="E22" s="140">
        <v>3</v>
      </c>
      <c r="F22" s="140"/>
      <c r="G22" s="140">
        <f t="shared" si="6"/>
        <v>67</v>
      </c>
      <c r="H22" s="140">
        <v>1699</v>
      </c>
      <c r="I22" s="140">
        <v>2144</v>
      </c>
      <c r="J22" s="139">
        <f t="shared" si="3"/>
        <v>79.244402985074629</v>
      </c>
      <c r="K22" s="140">
        <f t="shared" si="4"/>
        <v>25</v>
      </c>
      <c r="L22" s="133"/>
      <c r="M22" s="134">
        <f t="shared" si="1"/>
        <v>134</v>
      </c>
      <c r="N22" s="133">
        <f t="shared" si="5"/>
        <v>67</v>
      </c>
      <c r="O22" s="134">
        <f t="shared" si="2"/>
        <v>0</v>
      </c>
    </row>
    <row r="23" spans="1:15" ht="12" x14ac:dyDescent="0.2">
      <c r="A23" s="146" t="s">
        <v>173</v>
      </c>
      <c r="B23" s="142">
        <v>55</v>
      </c>
      <c r="C23" s="140">
        <v>2</v>
      </c>
      <c r="D23" s="140">
        <v>10</v>
      </c>
      <c r="E23" s="140">
        <v>1</v>
      </c>
      <c r="F23" s="140"/>
      <c r="G23" s="140">
        <f t="shared" si="6"/>
        <v>68</v>
      </c>
      <c r="H23" s="140">
        <v>910</v>
      </c>
      <c r="I23" s="140">
        <v>970</v>
      </c>
      <c r="J23" s="139">
        <f t="shared" si="3"/>
        <v>93.814432989690715</v>
      </c>
      <c r="K23" s="140">
        <f t="shared" si="4"/>
        <v>13</v>
      </c>
      <c r="L23" s="133"/>
      <c r="M23" s="134">
        <f t="shared" si="1"/>
        <v>136</v>
      </c>
      <c r="N23" s="133">
        <f t="shared" si="5"/>
        <v>68</v>
      </c>
      <c r="O23" s="134">
        <f t="shared" si="2"/>
        <v>0</v>
      </c>
    </row>
    <row r="24" spans="1:15" ht="12" x14ac:dyDescent="0.2">
      <c r="A24" s="146" t="s">
        <v>172</v>
      </c>
      <c r="B24" s="142">
        <v>33</v>
      </c>
      <c r="C24" s="140">
        <v>1</v>
      </c>
      <c r="D24" s="140">
        <v>87</v>
      </c>
      <c r="E24" s="140">
        <v>2</v>
      </c>
      <c r="F24" s="140"/>
      <c r="G24" s="140">
        <f t="shared" si="6"/>
        <v>123</v>
      </c>
      <c r="H24" s="140">
        <v>2758</v>
      </c>
      <c r="I24" s="140">
        <v>3029</v>
      </c>
      <c r="J24" s="139">
        <f t="shared" si="3"/>
        <v>91.053152855727959</v>
      </c>
      <c r="K24" s="140">
        <f t="shared" si="4"/>
        <v>22</v>
      </c>
      <c r="L24" s="133"/>
      <c r="M24" s="134">
        <f t="shared" si="1"/>
        <v>246</v>
      </c>
      <c r="N24" s="133">
        <f t="shared" si="5"/>
        <v>123</v>
      </c>
      <c r="O24" s="134">
        <f t="shared" si="2"/>
        <v>0</v>
      </c>
    </row>
    <row r="25" spans="1:15" ht="12" x14ac:dyDescent="0.2">
      <c r="A25" s="146" t="s">
        <v>169</v>
      </c>
      <c r="B25" s="142">
        <v>20</v>
      </c>
      <c r="C25" s="140">
        <v>5</v>
      </c>
      <c r="D25" s="140">
        <v>116</v>
      </c>
      <c r="E25" s="140"/>
      <c r="F25" s="140"/>
      <c r="G25" s="140">
        <f t="shared" si="6"/>
        <v>141</v>
      </c>
      <c r="H25" s="140">
        <v>2058</v>
      </c>
      <c r="I25" s="140">
        <v>2074</v>
      </c>
      <c r="J25" s="139">
        <f t="shared" si="3"/>
        <v>99.228543876567016</v>
      </c>
      <c r="K25" s="140">
        <f t="shared" si="4"/>
        <v>14</v>
      </c>
      <c r="L25" s="133"/>
      <c r="M25" s="134">
        <f t="shared" si="1"/>
        <v>282</v>
      </c>
      <c r="N25" s="133">
        <f t="shared" si="5"/>
        <v>141</v>
      </c>
      <c r="O25" s="134">
        <f t="shared" si="2"/>
        <v>0</v>
      </c>
    </row>
    <row r="26" spans="1:15" ht="12" x14ac:dyDescent="0.2">
      <c r="A26" s="146" t="s">
        <v>165</v>
      </c>
      <c r="B26" s="142">
        <v>32</v>
      </c>
      <c r="C26" s="140"/>
      <c r="D26" s="140">
        <v>59</v>
      </c>
      <c r="E26" s="140">
        <v>4</v>
      </c>
      <c r="F26" s="140"/>
      <c r="G26" s="140">
        <f t="shared" si="6"/>
        <v>95</v>
      </c>
      <c r="H26" s="140">
        <v>1405</v>
      </c>
      <c r="I26" s="140">
        <v>1406</v>
      </c>
      <c r="J26" s="139">
        <f t="shared" si="3"/>
        <v>99.928876244665716</v>
      </c>
      <c r="K26" s="140">
        <f t="shared" si="4"/>
        <v>14</v>
      </c>
      <c r="L26" s="133"/>
      <c r="M26" s="134">
        <f t="shared" si="1"/>
        <v>190</v>
      </c>
      <c r="N26" s="133">
        <f t="shared" si="5"/>
        <v>95</v>
      </c>
      <c r="O26" s="134">
        <f t="shared" si="2"/>
        <v>0</v>
      </c>
    </row>
    <row r="27" spans="1:15" ht="12" x14ac:dyDescent="0.2">
      <c r="A27" s="146" t="s">
        <v>164</v>
      </c>
      <c r="B27" s="142">
        <v>40</v>
      </c>
      <c r="C27" s="140"/>
      <c r="D27" s="140">
        <v>11</v>
      </c>
      <c r="E27" s="140">
        <v>2</v>
      </c>
      <c r="F27" s="140"/>
      <c r="G27" s="140">
        <f t="shared" si="6"/>
        <v>53</v>
      </c>
      <c r="H27" s="140">
        <v>1245</v>
      </c>
      <c r="I27" s="140">
        <v>1383</v>
      </c>
      <c r="J27" s="139">
        <f t="shared" si="3"/>
        <v>90.021691973969638</v>
      </c>
      <c r="K27" s="140">
        <f t="shared" si="4"/>
        <v>23</v>
      </c>
      <c r="L27" s="133"/>
      <c r="M27" s="134">
        <f t="shared" si="1"/>
        <v>106</v>
      </c>
      <c r="N27" s="133">
        <f t="shared" si="5"/>
        <v>53</v>
      </c>
      <c r="O27" s="134">
        <f t="shared" si="2"/>
        <v>0</v>
      </c>
    </row>
    <row r="28" spans="1:15" ht="12" x14ac:dyDescent="0.2">
      <c r="A28" s="146" t="s">
        <v>162</v>
      </c>
      <c r="B28" s="142">
        <v>30</v>
      </c>
      <c r="C28" s="140">
        <v>3</v>
      </c>
      <c r="D28" s="140">
        <v>17</v>
      </c>
      <c r="E28" s="140">
        <v>1</v>
      </c>
      <c r="F28" s="140"/>
      <c r="G28" s="140">
        <f t="shared" si="6"/>
        <v>51</v>
      </c>
      <c r="H28" s="140">
        <v>518</v>
      </c>
      <c r="I28" s="140">
        <v>528</v>
      </c>
      <c r="J28" s="139">
        <f t="shared" si="3"/>
        <v>98.106060606060609</v>
      </c>
      <c r="K28" s="140">
        <f t="shared" si="4"/>
        <v>10</v>
      </c>
      <c r="L28" s="133"/>
      <c r="M28" s="134">
        <f t="shared" si="1"/>
        <v>102</v>
      </c>
      <c r="N28" s="133">
        <f t="shared" si="5"/>
        <v>51</v>
      </c>
      <c r="O28" s="134">
        <f t="shared" si="2"/>
        <v>0</v>
      </c>
    </row>
    <row r="29" spans="1:15" ht="12" x14ac:dyDescent="0.2">
      <c r="A29" s="146" t="s">
        <v>161</v>
      </c>
      <c r="B29" s="142">
        <v>58</v>
      </c>
      <c r="C29" s="140">
        <v>6</v>
      </c>
      <c r="D29" s="140">
        <v>63</v>
      </c>
      <c r="E29" s="140">
        <v>0</v>
      </c>
      <c r="F29" s="140">
        <v>1</v>
      </c>
      <c r="G29" s="140">
        <f t="shared" si="6"/>
        <v>128</v>
      </c>
      <c r="H29" s="140">
        <v>994</v>
      </c>
      <c r="I29" s="140">
        <v>999</v>
      </c>
      <c r="J29" s="139">
        <f t="shared" si="3"/>
        <v>99.499499499499507</v>
      </c>
      <c r="K29" s="140">
        <f t="shared" si="4"/>
        <v>7</v>
      </c>
      <c r="L29" s="133"/>
      <c r="M29" s="134">
        <f t="shared" si="1"/>
        <v>256</v>
      </c>
      <c r="N29" s="133">
        <f t="shared" si="5"/>
        <v>128</v>
      </c>
      <c r="O29" s="134">
        <f t="shared" si="2"/>
        <v>0</v>
      </c>
    </row>
    <row r="30" spans="1:15" ht="12" x14ac:dyDescent="0.2">
      <c r="A30" s="146" t="s">
        <v>160</v>
      </c>
      <c r="B30" s="142">
        <v>68</v>
      </c>
      <c r="C30" s="140">
        <v>4</v>
      </c>
      <c r="D30" s="140">
        <v>43</v>
      </c>
      <c r="E30" s="140">
        <v>2</v>
      </c>
      <c r="F30" s="140"/>
      <c r="G30" s="140">
        <f t="shared" si="6"/>
        <v>117</v>
      </c>
      <c r="H30" s="140">
        <v>1973</v>
      </c>
      <c r="I30" s="140">
        <v>2028</v>
      </c>
      <c r="J30" s="139">
        <f t="shared" si="3"/>
        <v>97.287968441814598</v>
      </c>
      <c r="K30" s="140">
        <f t="shared" si="4"/>
        <v>16</v>
      </c>
      <c r="L30" s="133"/>
      <c r="M30" s="134">
        <f t="shared" si="1"/>
        <v>234</v>
      </c>
      <c r="N30" s="133">
        <f t="shared" si="5"/>
        <v>117</v>
      </c>
      <c r="O30" s="134">
        <f t="shared" si="2"/>
        <v>0</v>
      </c>
    </row>
    <row r="31" spans="1:15" ht="12" x14ac:dyDescent="0.2">
      <c r="A31" s="146" t="s">
        <v>158</v>
      </c>
      <c r="B31" s="142">
        <v>18</v>
      </c>
      <c r="C31" s="140"/>
      <c r="D31" s="140">
        <v>55</v>
      </c>
      <c r="E31" s="140">
        <v>1</v>
      </c>
      <c r="F31" s="140"/>
      <c r="G31" s="140">
        <f t="shared" si="6"/>
        <v>74</v>
      </c>
      <c r="H31" s="140">
        <v>889</v>
      </c>
      <c r="I31" s="140">
        <v>934</v>
      </c>
      <c r="J31" s="139">
        <f t="shared" si="3"/>
        <v>95.182012847965737</v>
      </c>
      <c r="K31" s="140">
        <f t="shared" si="4"/>
        <v>12</v>
      </c>
      <c r="L31" s="133"/>
      <c r="M31" s="134">
        <f t="shared" si="1"/>
        <v>148</v>
      </c>
      <c r="N31" s="133">
        <f t="shared" si="5"/>
        <v>74</v>
      </c>
      <c r="O31" s="134">
        <f t="shared" si="2"/>
        <v>0</v>
      </c>
    </row>
    <row r="32" spans="1:15" ht="12" x14ac:dyDescent="0.2">
      <c r="A32" s="146" t="s">
        <v>156</v>
      </c>
      <c r="B32" s="142">
        <v>57</v>
      </c>
      <c r="C32" s="140">
        <v>6</v>
      </c>
      <c r="D32" s="140">
        <v>39</v>
      </c>
      <c r="E32" s="140"/>
      <c r="F32" s="140"/>
      <c r="G32" s="140">
        <f t="shared" si="6"/>
        <v>102</v>
      </c>
      <c r="H32" s="140">
        <v>1486</v>
      </c>
      <c r="I32" s="140">
        <v>1878</v>
      </c>
      <c r="J32" s="139">
        <f t="shared" si="3"/>
        <v>79.126730564430247</v>
      </c>
      <c r="K32" s="140">
        <f t="shared" si="4"/>
        <v>14</v>
      </c>
      <c r="L32" s="133"/>
      <c r="M32" s="134">
        <f t="shared" si="1"/>
        <v>204</v>
      </c>
      <c r="N32" s="133">
        <f t="shared" si="5"/>
        <v>102</v>
      </c>
      <c r="O32" s="134">
        <f t="shared" si="2"/>
        <v>0</v>
      </c>
    </row>
    <row r="33" spans="1:15" s="147" customFormat="1" ht="12" x14ac:dyDescent="0.2">
      <c r="A33" s="146" t="s">
        <v>146</v>
      </c>
      <c r="B33" s="142">
        <v>58</v>
      </c>
      <c r="C33" s="140"/>
      <c r="D33" s="140">
        <v>13</v>
      </c>
      <c r="E33" s="140">
        <v>4</v>
      </c>
      <c r="F33" s="140"/>
      <c r="G33" s="140">
        <f t="shared" si="6"/>
        <v>75</v>
      </c>
      <c r="H33" s="140">
        <v>674</v>
      </c>
      <c r="I33" s="140">
        <v>694</v>
      </c>
      <c r="J33" s="139">
        <f t="shared" si="3"/>
        <v>97.11815561959655</v>
      </c>
      <c r="K33" s="140">
        <f t="shared" si="4"/>
        <v>8</v>
      </c>
      <c r="L33" s="133"/>
      <c r="M33" s="134">
        <f t="shared" si="1"/>
        <v>150</v>
      </c>
      <c r="N33" s="133">
        <f t="shared" si="5"/>
        <v>75</v>
      </c>
      <c r="O33" s="134">
        <f t="shared" si="2"/>
        <v>0</v>
      </c>
    </row>
    <row r="34" spans="1:15" ht="12" x14ac:dyDescent="0.2">
      <c r="A34" s="146" t="s">
        <v>143</v>
      </c>
      <c r="B34" s="142">
        <v>34</v>
      </c>
      <c r="C34" s="140">
        <v>3</v>
      </c>
      <c r="D34" s="140">
        <v>29</v>
      </c>
      <c r="E34" s="140">
        <v>1</v>
      </c>
      <c r="F34" s="140"/>
      <c r="G34" s="140">
        <f t="shared" si="6"/>
        <v>67</v>
      </c>
      <c r="H34" s="140">
        <v>654</v>
      </c>
      <c r="I34" s="140">
        <v>658</v>
      </c>
      <c r="J34" s="139">
        <f t="shared" si="3"/>
        <v>99.392097264437695</v>
      </c>
      <c r="K34" s="140">
        <f t="shared" si="4"/>
        <v>9</v>
      </c>
      <c r="L34" s="133"/>
      <c r="M34" s="134">
        <f t="shared" si="1"/>
        <v>134</v>
      </c>
      <c r="N34" s="133">
        <f t="shared" si="5"/>
        <v>67</v>
      </c>
      <c r="O34" s="134">
        <f t="shared" si="2"/>
        <v>0</v>
      </c>
    </row>
    <row r="35" spans="1:15" ht="12" x14ac:dyDescent="0.2">
      <c r="A35" s="145" t="s">
        <v>141</v>
      </c>
      <c r="B35" s="142">
        <v>23</v>
      </c>
      <c r="C35" s="140">
        <v>8</v>
      </c>
      <c r="D35" s="140">
        <v>9</v>
      </c>
      <c r="E35" s="140"/>
      <c r="F35" s="140"/>
      <c r="G35" s="140">
        <f t="shared" si="6"/>
        <v>40</v>
      </c>
      <c r="H35" s="140">
        <v>562</v>
      </c>
      <c r="I35" s="140">
        <v>578</v>
      </c>
      <c r="J35" s="139">
        <f t="shared" si="3"/>
        <v>97.231833910034609</v>
      </c>
      <c r="K35" s="140">
        <f t="shared" si="4"/>
        <v>14</v>
      </c>
      <c r="L35" s="133"/>
      <c r="M35" s="134">
        <f t="shared" si="1"/>
        <v>80</v>
      </c>
      <c r="N35" s="133">
        <f t="shared" si="5"/>
        <v>40</v>
      </c>
      <c r="O35" s="134">
        <f t="shared" si="2"/>
        <v>0</v>
      </c>
    </row>
    <row r="36" spans="1:15" s="148" customFormat="1" ht="12" x14ac:dyDescent="0.2">
      <c r="A36" s="146" t="s">
        <v>139</v>
      </c>
      <c r="B36" s="142">
        <v>69</v>
      </c>
      <c r="C36" s="140"/>
      <c r="D36" s="140">
        <v>6</v>
      </c>
      <c r="E36" s="140">
        <v>1</v>
      </c>
      <c r="F36" s="140"/>
      <c r="G36" s="140">
        <f t="shared" si="6"/>
        <v>76</v>
      </c>
      <c r="H36" s="140">
        <v>1018</v>
      </c>
      <c r="I36" s="140">
        <v>1018</v>
      </c>
      <c r="J36" s="139">
        <f t="shared" si="3"/>
        <v>100</v>
      </c>
      <c r="K36" s="140">
        <f t="shared" si="4"/>
        <v>13</v>
      </c>
      <c r="L36" s="133"/>
      <c r="M36" s="134">
        <f t="shared" si="1"/>
        <v>152</v>
      </c>
      <c r="N36" s="133">
        <f t="shared" si="5"/>
        <v>76</v>
      </c>
      <c r="O36" s="134">
        <f t="shared" si="2"/>
        <v>0</v>
      </c>
    </row>
    <row r="37" spans="1:15" s="148" customFormat="1" ht="12" x14ac:dyDescent="0.2">
      <c r="A37" s="146" t="s">
        <v>138</v>
      </c>
      <c r="B37" s="142">
        <v>25</v>
      </c>
      <c r="C37" s="140">
        <v>3</v>
      </c>
      <c r="D37" s="140">
        <v>46</v>
      </c>
      <c r="E37" s="140">
        <v>1</v>
      </c>
      <c r="F37" s="140"/>
      <c r="G37" s="140">
        <f t="shared" si="6"/>
        <v>75</v>
      </c>
      <c r="H37" s="140">
        <v>981</v>
      </c>
      <c r="I37" s="140">
        <v>1001</v>
      </c>
      <c r="J37" s="139">
        <f t="shared" si="3"/>
        <v>98.001998001998004</v>
      </c>
      <c r="K37" s="140">
        <f t="shared" si="4"/>
        <v>13</v>
      </c>
      <c r="L37" s="133"/>
      <c r="M37" s="134">
        <f t="shared" si="1"/>
        <v>150</v>
      </c>
      <c r="N37" s="133">
        <f t="shared" si="5"/>
        <v>75</v>
      </c>
      <c r="O37" s="134">
        <f t="shared" si="2"/>
        <v>0</v>
      </c>
    </row>
    <row r="38" spans="1:15" ht="12" x14ac:dyDescent="0.2">
      <c r="A38" s="143" t="s">
        <v>136</v>
      </c>
      <c r="B38" s="144">
        <f t="shared" ref="B38:I38" si="10">SUM(B39:B48)</f>
        <v>163</v>
      </c>
      <c r="C38" s="131">
        <f t="shared" si="10"/>
        <v>10</v>
      </c>
      <c r="D38" s="131">
        <f t="shared" si="10"/>
        <v>572</v>
      </c>
      <c r="E38" s="131">
        <f t="shared" si="10"/>
        <v>10</v>
      </c>
      <c r="F38" s="131">
        <f t="shared" si="10"/>
        <v>0</v>
      </c>
      <c r="G38" s="131">
        <f t="shared" si="10"/>
        <v>755</v>
      </c>
      <c r="H38" s="131">
        <f t="shared" si="10"/>
        <v>17264</v>
      </c>
      <c r="I38" s="131">
        <f t="shared" si="10"/>
        <v>18300</v>
      </c>
      <c r="J38" s="132">
        <f>+H38/I38*100</f>
        <v>94.338797814207652</v>
      </c>
      <c r="K38" s="131">
        <f t="shared" si="4"/>
        <v>22</v>
      </c>
      <c r="L38" s="133"/>
      <c r="M38" s="134">
        <f t="shared" si="1"/>
        <v>1510</v>
      </c>
      <c r="N38" s="133">
        <f t="shared" si="5"/>
        <v>755</v>
      </c>
      <c r="O38" s="134">
        <f t="shared" si="2"/>
        <v>0</v>
      </c>
    </row>
    <row r="39" spans="1:15" ht="12" x14ac:dyDescent="0.2">
      <c r="A39" s="146" t="s">
        <v>135</v>
      </c>
      <c r="B39" s="142">
        <v>22</v>
      </c>
      <c r="C39" s="140">
        <v>3</v>
      </c>
      <c r="D39" s="140">
        <v>55</v>
      </c>
      <c r="E39" s="140">
        <v>2</v>
      </c>
      <c r="F39" s="140"/>
      <c r="G39" s="140">
        <f>SUM(B39:F39)</f>
        <v>82</v>
      </c>
      <c r="H39" s="140">
        <v>1352</v>
      </c>
      <c r="I39" s="140">
        <v>1414</v>
      </c>
      <c r="J39" s="139">
        <f t="shared" si="3"/>
        <v>95.615275813295625</v>
      </c>
      <c r="K39" s="140">
        <f t="shared" si="4"/>
        <v>16</v>
      </c>
      <c r="L39" s="133"/>
      <c r="M39" s="134">
        <f t="shared" si="1"/>
        <v>164</v>
      </c>
      <c r="N39" s="133">
        <f t="shared" si="5"/>
        <v>82</v>
      </c>
      <c r="O39" s="134">
        <f t="shared" si="2"/>
        <v>0</v>
      </c>
    </row>
    <row r="40" spans="1:15" ht="12" x14ac:dyDescent="0.2">
      <c r="A40" s="146" t="s">
        <v>133</v>
      </c>
      <c r="B40" s="142">
        <v>10</v>
      </c>
      <c r="C40" s="140">
        <v>1</v>
      </c>
      <c r="D40" s="140">
        <v>43</v>
      </c>
      <c r="E40" s="140"/>
      <c r="F40" s="140"/>
      <c r="G40" s="140">
        <f>SUM(B40:F40)</f>
        <v>54</v>
      </c>
      <c r="H40" s="140">
        <v>1343</v>
      </c>
      <c r="I40" s="140">
        <v>1344</v>
      </c>
      <c r="J40" s="139">
        <f t="shared" si="3"/>
        <v>99.925595238095227</v>
      </c>
      <c r="K40" s="140">
        <f t="shared" si="4"/>
        <v>24</v>
      </c>
      <c r="L40" s="133"/>
      <c r="M40" s="134">
        <f t="shared" si="1"/>
        <v>108</v>
      </c>
      <c r="N40" s="133">
        <f t="shared" si="5"/>
        <v>54</v>
      </c>
      <c r="O40" s="134">
        <f t="shared" si="2"/>
        <v>0</v>
      </c>
    </row>
    <row r="41" spans="1:15" ht="12" x14ac:dyDescent="0.2">
      <c r="A41" s="146" t="s">
        <v>132</v>
      </c>
      <c r="B41" s="142">
        <v>15</v>
      </c>
      <c r="C41" s="140"/>
      <c r="D41" s="140">
        <v>52</v>
      </c>
      <c r="E41" s="140"/>
      <c r="F41" s="140"/>
      <c r="G41" s="140">
        <f>SUM(B41:F41)</f>
        <v>67</v>
      </c>
      <c r="H41" s="140">
        <v>1528</v>
      </c>
      <c r="I41" s="140">
        <v>1542</v>
      </c>
      <c r="J41" s="139">
        <f t="shared" si="3"/>
        <v>99.092088197146566</v>
      </c>
      <c r="K41" s="140">
        <f t="shared" si="4"/>
        <v>22</v>
      </c>
      <c r="L41" s="133"/>
      <c r="M41" s="134">
        <f>SUM(B50:G50)</f>
        <v>126</v>
      </c>
      <c r="N41" s="133">
        <f t="shared" si="5"/>
        <v>63</v>
      </c>
      <c r="O41" s="134">
        <f>+N41-G50</f>
        <v>0</v>
      </c>
    </row>
    <row r="42" spans="1:15" ht="12" x14ac:dyDescent="0.2">
      <c r="A42" s="146" t="s">
        <v>131</v>
      </c>
      <c r="B42" s="142">
        <v>15</v>
      </c>
      <c r="C42" s="140"/>
      <c r="D42" s="140">
        <v>71</v>
      </c>
      <c r="E42" s="140"/>
      <c r="F42" s="140"/>
      <c r="G42" s="140">
        <f t="shared" si="6"/>
        <v>86</v>
      </c>
      <c r="H42" s="140">
        <v>1137</v>
      </c>
      <c r="I42" s="140">
        <v>1178</v>
      </c>
      <c r="J42" s="139">
        <f t="shared" si="3"/>
        <v>96.519524617996595</v>
      </c>
      <c r="K42" s="140">
        <f t="shared" si="4"/>
        <v>13</v>
      </c>
      <c r="L42" s="133"/>
      <c r="M42" s="134">
        <f>SUM(B51:G51)</f>
        <v>86</v>
      </c>
      <c r="N42" s="133">
        <f t="shared" si="5"/>
        <v>43</v>
      </c>
      <c r="O42" s="134">
        <f>+N42-G51</f>
        <v>0</v>
      </c>
    </row>
    <row r="43" spans="1:15" ht="12" x14ac:dyDescent="0.2">
      <c r="A43" s="146" t="s">
        <v>130</v>
      </c>
      <c r="B43" s="142">
        <v>16</v>
      </c>
      <c r="C43" s="140"/>
      <c r="D43" s="140">
        <v>17</v>
      </c>
      <c r="E43" s="140">
        <v>1</v>
      </c>
      <c r="F43" s="140"/>
      <c r="G43" s="140">
        <f>SUM(B43:F43)</f>
        <v>34</v>
      </c>
      <c r="H43" s="140">
        <v>826</v>
      </c>
      <c r="I43" s="140">
        <v>845</v>
      </c>
      <c r="J43" s="139">
        <f t="shared" si="3"/>
        <v>97.751479289940818</v>
      </c>
      <c r="K43" s="140">
        <f t="shared" si="4"/>
        <v>24</v>
      </c>
      <c r="L43" s="133"/>
      <c r="M43" s="134">
        <f>SUM(B41:G41)</f>
        <v>134</v>
      </c>
      <c r="N43" s="133">
        <f t="shared" si="5"/>
        <v>67</v>
      </c>
      <c r="O43" s="134">
        <f>+N43-G41</f>
        <v>0</v>
      </c>
    </row>
    <row r="44" spans="1:15" ht="12" x14ac:dyDescent="0.2">
      <c r="A44" s="146" t="s">
        <v>129</v>
      </c>
      <c r="B44" s="142">
        <v>17</v>
      </c>
      <c r="C44" s="140"/>
      <c r="D44" s="140">
        <v>131</v>
      </c>
      <c r="E44" s="140">
        <v>0</v>
      </c>
      <c r="F44" s="140"/>
      <c r="G44" s="140">
        <f>SUM(B44:F44)</f>
        <v>148</v>
      </c>
      <c r="H44" s="140">
        <v>2738</v>
      </c>
      <c r="I44" s="140">
        <v>3077</v>
      </c>
      <c r="J44" s="139">
        <f t="shared" si="3"/>
        <v>88.98277543061424</v>
      </c>
      <c r="K44" s="140">
        <f t="shared" si="4"/>
        <v>18</v>
      </c>
      <c r="L44" s="133"/>
      <c r="M44" s="134">
        <f>SUM(B53:G53)</f>
        <v>92</v>
      </c>
      <c r="N44" s="133">
        <f t="shared" si="5"/>
        <v>46</v>
      </c>
      <c r="O44" s="134">
        <f>+N44-G53</f>
        <v>0</v>
      </c>
    </row>
    <row r="45" spans="1:15" ht="12" x14ac:dyDescent="0.2">
      <c r="A45" s="145" t="s">
        <v>127</v>
      </c>
      <c r="B45" s="142">
        <v>18</v>
      </c>
      <c r="C45" s="140">
        <v>1</v>
      </c>
      <c r="D45" s="140">
        <v>34</v>
      </c>
      <c r="E45" s="140">
        <v>3</v>
      </c>
      <c r="F45" s="140"/>
      <c r="G45" s="140">
        <f t="shared" si="6"/>
        <v>56</v>
      </c>
      <c r="H45" s="140">
        <v>1928</v>
      </c>
      <c r="I45" s="140">
        <v>2169</v>
      </c>
      <c r="J45" s="139">
        <f t="shared" si="3"/>
        <v>88.888888888888886</v>
      </c>
      <c r="K45" s="140">
        <f t="shared" si="4"/>
        <v>34</v>
      </c>
      <c r="L45" s="133"/>
      <c r="M45" s="134">
        <f>SUM(B42:G42)</f>
        <v>172</v>
      </c>
      <c r="N45" s="133">
        <f t="shared" si="5"/>
        <v>86</v>
      </c>
      <c r="O45" s="134">
        <f>+N45-G42</f>
        <v>0</v>
      </c>
    </row>
    <row r="46" spans="1:15" ht="12" x14ac:dyDescent="0.2">
      <c r="A46" s="145" t="s">
        <v>128</v>
      </c>
      <c r="B46" s="142">
        <v>15</v>
      </c>
      <c r="C46" s="140">
        <v>0</v>
      </c>
      <c r="D46" s="140">
        <v>43</v>
      </c>
      <c r="E46" s="140">
        <v>1</v>
      </c>
      <c r="F46" s="140"/>
      <c r="G46" s="140">
        <f>SUM(B46:F46)</f>
        <v>59</v>
      </c>
      <c r="H46" s="140">
        <v>3007</v>
      </c>
      <c r="I46" s="140">
        <v>3272</v>
      </c>
      <c r="J46" s="139">
        <f t="shared" si="3"/>
        <v>91.900977995110026</v>
      </c>
      <c r="K46" s="140">
        <f t="shared" si="4"/>
        <v>50</v>
      </c>
      <c r="L46" s="133"/>
      <c r="M46" s="134">
        <f>SUM(B43:G43)</f>
        <v>68</v>
      </c>
      <c r="N46" s="133">
        <f t="shared" si="5"/>
        <v>34</v>
      </c>
      <c r="O46" s="134">
        <f>+N46-G43</f>
        <v>0</v>
      </c>
    </row>
    <row r="47" spans="1:15" ht="12" x14ac:dyDescent="0.2">
      <c r="A47" s="146" t="s">
        <v>348</v>
      </c>
      <c r="B47" s="142">
        <v>13</v>
      </c>
      <c r="C47" s="140"/>
      <c r="D47" s="140">
        <v>29</v>
      </c>
      <c r="E47" s="140">
        <v>1</v>
      </c>
      <c r="F47" s="140"/>
      <c r="G47" s="140">
        <f t="shared" si="6"/>
        <v>43</v>
      </c>
      <c r="H47" s="140">
        <v>1098</v>
      </c>
      <c r="I47" s="140">
        <v>1117</v>
      </c>
      <c r="J47" s="139">
        <f t="shared" si="3"/>
        <v>98.29901521933752</v>
      </c>
      <c r="K47" s="140">
        <f t="shared" si="4"/>
        <v>25</v>
      </c>
      <c r="L47" s="133"/>
      <c r="M47" s="134">
        <f>SUM(B44:G44)</f>
        <v>296</v>
      </c>
      <c r="N47" s="133">
        <f t="shared" si="5"/>
        <v>148</v>
      </c>
      <c r="O47" s="134">
        <f>+N47-G44</f>
        <v>0</v>
      </c>
    </row>
    <row r="48" spans="1:15" ht="12" x14ac:dyDescent="0.2">
      <c r="A48" s="146" t="s">
        <v>123</v>
      </c>
      <c r="B48" s="142">
        <v>22</v>
      </c>
      <c r="C48" s="140">
        <v>5</v>
      </c>
      <c r="D48" s="140">
        <v>97</v>
      </c>
      <c r="E48" s="140">
        <v>2</v>
      </c>
      <c r="F48" s="140"/>
      <c r="G48" s="140">
        <f t="shared" si="6"/>
        <v>126</v>
      </c>
      <c r="H48" s="140">
        <v>2307</v>
      </c>
      <c r="I48" s="140">
        <v>2342</v>
      </c>
      <c r="J48" s="139">
        <f t="shared" si="3"/>
        <v>98.505550811272414</v>
      </c>
      <c r="K48" s="140">
        <f t="shared" si="4"/>
        <v>18</v>
      </c>
      <c r="L48" s="133"/>
      <c r="M48" s="134">
        <f>SUM(B54:G54)</f>
        <v>104</v>
      </c>
      <c r="N48" s="133">
        <f t="shared" si="5"/>
        <v>52</v>
      </c>
      <c r="O48" s="134">
        <f>+N48-G54</f>
        <v>0</v>
      </c>
    </row>
    <row r="49" spans="1:15" ht="12" x14ac:dyDescent="0.2">
      <c r="A49" s="143" t="s">
        <v>122</v>
      </c>
      <c r="B49" s="144">
        <f t="shared" ref="B49:I49" si="11">SUM(B50:B54)</f>
        <v>58</v>
      </c>
      <c r="C49" s="131">
        <f t="shared" si="11"/>
        <v>0</v>
      </c>
      <c r="D49" s="131">
        <f t="shared" si="11"/>
        <v>159</v>
      </c>
      <c r="E49" s="131">
        <f t="shared" si="11"/>
        <v>8</v>
      </c>
      <c r="F49" s="131">
        <f t="shared" si="11"/>
        <v>0</v>
      </c>
      <c r="G49" s="131">
        <f t="shared" si="11"/>
        <v>225</v>
      </c>
      <c r="H49" s="131">
        <f t="shared" si="11"/>
        <v>4928</v>
      </c>
      <c r="I49" s="131">
        <f t="shared" si="11"/>
        <v>4997</v>
      </c>
      <c r="J49" s="132">
        <f t="shared" si="3"/>
        <v>98.619171502901736</v>
      </c>
      <c r="K49" s="131">
        <f t="shared" si="4"/>
        <v>21</v>
      </c>
      <c r="L49" s="133"/>
      <c r="M49" s="134">
        <f>SUM(B45:G45)</f>
        <v>112</v>
      </c>
      <c r="N49" s="133">
        <f t="shared" si="5"/>
        <v>56</v>
      </c>
      <c r="O49" s="134">
        <f>+N49-G45</f>
        <v>0</v>
      </c>
    </row>
    <row r="50" spans="1:15" ht="12" x14ac:dyDescent="0.2">
      <c r="A50" s="146" t="s">
        <v>347</v>
      </c>
      <c r="B50" s="142">
        <v>6</v>
      </c>
      <c r="C50" s="140"/>
      <c r="D50" s="140">
        <v>57</v>
      </c>
      <c r="E50" s="140"/>
      <c r="F50" s="140"/>
      <c r="G50" s="140">
        <f>SUM(B50:F50)</f>
        <v>63</v>
      </c>
      <c r="H50" s="140">
        <v>1397</v>
      </c>
      <c r="I50" s="140">
        <v>1401</v>
      </c>
      <c r="J50" s="139">
        <f>+H50/I50*100</f>
        <v>99.714489650249831</v>
      </c>
      <c r="K50" s="140">
        <f t="shared" si="4"/>
        <v>22</v>
      </c>
      <c r="L50" s="133"/>
      <c r="M50" s="134">
        <f>SUM(B46:G46)</f>
        <v>118</v>
      </c>
      <c r="N50" s="133">
        <f t="shared" si="5"/>
        <v>59</v>
      </c>
      <c r="O50" s="134">
        <f>+N50-G46</f>
        <v>0</v>
      </c>
    </row>
    <row r="51" spans="1:15" ht="12" x14ac:dyDescent="0.2">
      <c r="A51" s="146" t="s">
        <v>345</v>
      </c>
      <c r="B51" s="142">
        <v>5</v>
      </c>
      <c r="C51" s="140"/>
      <c r="D51" s="140">
        <v>38</v>
      </c>
      <c r="E51" s="140"/>
      <c r="F51" s="140"/>
      <c r="G51" s="140">
        <f>SUM(B51:F51)</f>
        <v>43</v>
      </c>
      <c r="H51" s="140">
        <v>760</v>
      </c>
      <c r="I51" s="140">
        <v>814</v>
      </c>
      <c r="J51" s="139">
        <f>+H51/I51*100</f>
        <v>93.366093366093367</v>
      </c>
      <c r="K51" s="140">
        <f t="shared" si="4"/>
        <v>17</v>
      </c>
      <c r="L51" s="133"/>
      <c r="M51" s="134">
        <f>SUM(B47:G47)</f>
        <v>86</v>
      </c>
      <c r="N51" s="133">
        <f t="shared" si="5"/>
        <v>43</v>
      </c>
      <c r="O51" s="134">
        <f>+N51-G47</f>
        <v>0</v>
      </c>
    </row>
    <row r="52" spans="1:15" ht="12" x14ac:dyDescent="0.2">
      <c r="A52" s="146" t="s">
        <v>346</v>
      </c>
      <c r="B52" s="142">
        <v>5</v>
      </c>
      <c r="C52" s="140"/>
      <c r="D52" s="140">
        <v>16</v>
      </c>
      <c r="E52" s="140"/>
      <c r="F52" s="140"/>
      <c r="G52" s="140">
        <f>SUM(B52:F52)</f>
        <v>21</v>
      </c>
      <c r="H52" s="140">
        <v>305</v>
      </c>
      <c r="I52" s="140">
        <v>305</v>
      </c>
      <c r="J52" s="139">
        <f>+H52/I52*100</f>
        <v>100</v>
      </c>
      <c r="K52" s="140">
        <f t="shared" si="4"/>
        <v>14</v>
      </c>
      <c r="L52" s="133"/>
      <c r="M52" s="134">
        <f>SUM(B48:G48)</f>
        <v>252</v>
      </c>
      <c r="N52" s="133">
        <f t="shared" si="5"/>
        <v>126</v>
      </c>
      <c r="O52" s="134">
        <f>+N52-G48</f>
        <v>0</v>
      </c>
    </row>
    <row r="53" spans="1:15" ht="12" x14ac:dyDescent="0.2">
      <c r="A53" s="146" t="s">
        <v>121</v>
      </c>
      <c r="B53" s="142">
        <v>24</v>
      </c>
      <c r="C53" s="140"/>
      <c r="D53" s="140">
        <v>18</v>
      </c>
      <c r="E53" s="140">
        <v>4</v>
      </c>
      <c r="F53" s="140">
        <v>0</v>
      </c>
      <c r="G53" s="140">
        <f>SUM(B53:F53)</f>
        <v>46</v>
      </c>
      <c r="H53" s="140">
        <v>1163</v>
      </c>
      <c r="I53" s="140">
        <v>1173</v>
      </c>
      <c r="J53" s="139">
        <f>+H53/I53*100</f>
        <v>99.147485080988915</v>
      </c>
      <c r="K53" s="140">
        <f t="shared" si="4"/>
        <v>25</v>
      </c>
      <c r="L53" s="133"/>
      <c r="M53" s="134">
        <f>SUM(B48:G48)</f>
        <v>252</v>
      </c>
      <c r="N53" s="133">
        <f t="shared" si="5"/>
        <v>126</v>
      </c>
      <c r="O53" s="134">
        <f>+N53-G48</f>
        <v>0</v>
      </c>
    </row>
    <row r="54" spans="1:15" ht="12" x14ac:dyDescent="0.2">
      <c r="A54" s="145" t="s">
        <v>120</v>
      </c>
      <c r="B54" s="142">
        <v>18</v>
      </c>
      <c r="C54" s="140"/>
      <c r="D54" s="140">
        <v>30</v>
      </c>
      <c r="E54" s="140">
        <v>4</v>
      </c>
      <c r="F54" s="140"/>
      <c r="G54" s="140">
        <f>SUM(B54:F54)</f>
        <v>52</v>
      </c>
      <c r="H54" s="140">
        <v>1303</v>
      </c>
      <c r="I54" s="140">
        <v>1304</v>
      </c>
      <c r="J54" s="139">
        <f>+H54/I54*100</f>
        <v>99.923312883435571</v>
      </c>
      <c r="K54" s="140">
        <f t="shared" si="4"/>
        <v>25</v>
      </c>
      <c r="L54" s="133"/>
      <c r="M54" s="134">
        <f>SUM(B55:G55)</f>
        <v>6360</v>
      </c>
      <c r="N54" s="133">
        <f t="shared" si="5"/>
        <v>3180</v>
      </c>
      <c r="O54" s="134">
        <f>+N54-G55</f>
        <v>0</v>
      </c>
    </row>
    <row r="55" spans="1:15" ht="12" x14ac:dyDescent="0.2">
      <c r="A55" s="149" t="s">
        <v>380</v>
      </c>
      <c r="B55" s="150">
        <f t="shared" ref="B55:H55" si="12">+B38+B16+B5+B49</f>
        <v>1105</v>
      </c>
      <c r="C55" s="151">
        <f t="shared" si="12"/>
        <v>89</v>
      </c>
      <c r="D55" s="151">
        <f t="shared" si="12"/>
        <v>1908</v>
      </c>
      <c r="E55" s="151">
        <f t="shared" si="12"/>
        <v>76</v>
      </c>
      <c r="F55" s="151">
        <f t="shared" si="12"/>
        <v>2</v>
      </c>
      <c r="G55" s="151">
        <f t="shared" si="12"/>
        <v>3180</v>
      </c>
      <c r="H55" s="151">
        <f t="shared" si="12"/>
        <v>62227</v>
      </c>
      <c r="I55" s="151">
        <f>+I38+I16+I5+I49</f>
        <v>66100</v>
      </c>
      <c r="J55" s="152">
        <f t="shared" si="3"/>
        <v>94.140695915279878</v>
      </c>
      <c r="K55" s="153">
        <f t="shared" si="4"/>
        <v>19</v>
      </c>
      <c r="L55" s="129"/>
      <c r="M55" s="129"/>
      <c r="N55" s="129"/>
      <c r="O55" s="129"/>
    </row>
    <row r="56" spans="1:15" ht="12" x14ac:dyDescent="0.2">
      <c r="A56" s="154"/>
      <c r="B56" s="155"/>
      <c r="C56" s="155"/>
      <c r="D56" s="155"/>
      <c r="E56" s="155"/>
      <c r="F56" s="155"/>
      <c r="G56" s="155"/>
      <c r="H56" s="156"/>
      <c r="I56" s="156"/>
      <c r="J56" s="157"/>
      <c r="K56" s="156"/>
      <c r="L56" s="129"/>
      <c r="M56" s="129"/>
      <c r="N56" s="129"/>
      <c r="O56" s="129"/>
    </row>
    <row r="57" spans="1:15" ht="12.75" customHeight="1" x14ac:dyDescent="0.2">
      <c r="A57" s="954" t="s">
        <v>6</v>
      </c>
      <c r="B57" s="954"/>
      <c r="C57" s="954"/>
      <c r="D57" s="954"/>
      <c r="E57" s="954"/>
      <c r="F57" s="954"/>
      <c r="G57" s="954"/>
      <c r="H57" s="954"/>
      <c r="I57" s="158"/>
      <c r="J57" s="604"/>
      <c r="K57" s="159"/>
      <c r="L57" s="129"/>
      <c r="M57" s="129"/>
      <c r="N57" s="129"/>
      <c r="O57" s="129"/>
    </row>
    <row r="58" spans="1:15" ht="12.75" customHeight="1" x14ac:dyDescent="0.2">
      <c r="A58" s="160"/>
      <c r="B58" s="160"/>
      <c r="C58" s="160"/>
      <c r="D58" s="160"/>
      <c r="E58" s="160"/>
      <c r="F58" s="160"/>
      <c r="G58" s="161"/>
      <c r="H58" s="160"/>
      <c r="I58" s="162"/>
      <c r="J58" s="160"/>
      <c r="K58" s="160"/>
      <c r="L58" s="129"/>
      <c r="M58" s="129"/>
      <c r="N58" s="129"/>
      <c r="O58" s="129"/>
    </row>
    <row r="59" spans="1:15" ht="12.75" customHeight="1" x14ac:dyDescent="0.2">
      <c r="A59" s="160"/>
      <c r="B59" s="161"/>
      <c r="C59" s="161"/>
      <c r="D59" s="161"/>
      <c r="E59" s="161"/>
      <c r="F59" s="161"/>
      <c r="G59" s="161"/>
      <c r="H59" s="161"/>
      <c r="I59" s="161"/>
      <c r="J59" s="163"/>
      <c r="K59" s="161"/>
      <c r="L59" s="129"/>
      <c r="M59" s="129"/>
      <c r="N59" s="129"/>
      <c r="O59" s="129"/>
    </row>
    <row r="60" spans="1:15" ht="12.75" customHeight="1" x14ac:dyDescent="0.2">
      <c r="A60" s="160"/>
      <c r="B60" s="160"/>
      <c r="C60" s="160"/>
      <c r="D60" s="160"/>
      <c r="E60" s="160"/>
      <c r="F60" s="160"/>
      <c r="G60" s="160"/>
      <c r="H60" s="160"/>
      <c r="I60" s="160"/>
      <c r="J60" s="163"/>
      <c r="K60" s="161"/>
      <c r="L60" s="129"/>
      <c r="M60" s="129"/>
      <c r="N60" s="129"/>
      <c r="O60" s="129"/>
    </row>
    <row r="61" spans="1:15" ht="12.75" customHeight="1" x14ac:dyDescent="0.2">
      <c r="A61" s="160"/>
      <c r="B61" s="160"/>
      <c r="C61" s="160"/>
      <c r="D61" s="160"/>
      <c r="E61" s="160"/>
      <c r="F61" s="160"/>
      <c r="G61" s="160"/>
      <c r="H61" s="160"/>
      <c r="I61" s="160"/>
      <c r="J61" s="163"/>
      <c r="K61" s="129"/>
      <c r="L61" s="129"/>
      <c r="M61" s="129"/>
      <c r="N61" s="129"/>
      <c r="O61" s="129"/>
    </row>
    <row r="62" spans="1:15" ht="12.75" customHeight="1" x14ac:dyDescent="0.2">
      <c r="A62" s="164"/>
      <c r="B62" s="164"/>
      <c r="C62" s="164"/>
      <c r="D62" s="164"/>
      <c r="E62" s="164"/>
      <c r="F62" s="164"/>
      <c r="G62" s="164"/>
      <c r="H62" s="129"/>
      <c r="I62" s="165"/>
      <c r="J62" s="164"/>
      <c r="K62" s="164"/>
      <c r="L62" s="129"/>
      <c r="M62" s="129"/>
      <c r="N62" s="129"/>
      <c r="O62" s="129"/>
    </row>
    <row r="63" spans="1:15" ht="12.75" customHeight="1" x14ac:dyDescent="0.2">
      <c r="A63" s="129"/>
      <c r="B63" s="129"/>
      <c r="C63" s="129"/>
      <c r="D63" s="129"/>
      <c r="E63" s="129"/>
      <c r="F63" s="129"/>
      <c r="G63" s="129"/>
      <c r="H63" s="159"/>
      <c r="I63" s="159"/>
      <c r="J63" s="166"/>
      <c r="K63" s="159"/>
      <c r="L63" s="129"/>
      <c r="M63" s="129"/>
      <c r="N63" s="129"/>
      <c r="O63" s="129"/>
    </row>
    <row r="64" spans="1:15" ht="12.75" customHeight="1" x14ac:dyDescent="0.2">
      <c r="A64" s="129"/>
      <c r="B64" s="129"/>
      <c r="C64" s="129"/>
      <c r="D64" s="129"/>
      <c r="E64" s="129"/>
      <c r="F64" s="129"/>
      <c r="G64" s="129"/>
      <c r="H64" s="159"/>
      <c r="I64" s="159"/>
      <c r="J64" s="166"/>
      <c r="K64" s="159"/>
      <c r="L64" s="129"/>
      <c r="M64" s="129"/>
      <c r="N64" s="129"/>
      <c r="O64" s="129"/>
    </row>
    <row r="65" spans="1:15" ht="12.75" customHeight="1" x14ac:dyDescent="0.2">
      <c r="A65" s="129"/>
      <c r="B65" s="129"/>
      <c r="C65" s="129"/>
      <c r="D65" s="129"/>
      <c r="E65" s="129"/>
      <c r="F65" s="129"/>
      <c r="G65" s="129"/>
      <c r="H65" s="159"/>
      <c r="I65" s="159"/>
      <c r="J65" s="166"/>
      <c r="K65" s="159"/>
      <c r="L65" s="129"/>
      <c r="M65" s="129"/>
      <c r="N65" s="129"/>
      <c r="O65" s="129"/>
    </row>
    <row r="66" spans="1:15" ht="12.75" customHeight="1" x14ac:dyDescent="0.2">
      <c r="A66" s="129"/>
      <c r="B66" s="161">
        <f t="shared" ref="B66:G66" si="13">SUM(B5:B55)</f>
        <v>3315</v>
      </c>
      <c r="C66" s="161">
        <f t="shared" si="13"/>
        <v>267</v>
      </c>
      <c r="D66" s="161">
        <f t="shared" si="13"/>
        <v>5724</v>
      </c>
      <c r="E66" s="161">
        <f t="shared" si="13"/>
        <v>228</v>
      </c>
      <c r="F66" s="161">
        <f t="shared" si="13"/>
        <v>6</v>
      </c>
      <c r="G66" s="161">
        <f t="shared" si="13"/>
        <v>9540</v>
      </c>
      <c r="H66" s="161">
        <f>SUM(H5:H55)</f>
        <v>186681</v>
      </c>
      <c r="I66" s="161">
        <f>SUM(I5:I55)</f>
        <v>198300</v>
      </c>
      <c r="J66" s="166"/>
      <c r="K66" s="159"/>
      <c r="L66" s="129"/>
      <c r="M66" s="129"/>
      <c r="N66" s="129"/>
      <c r="O66" s="129"/>
    </row>
    <row r="67" spans="1:15" ht="12.75" customHeight="1" x14ac:dyDescent="0.2">
      <c r="A67" s="129"/>
      <c r="B67" s="129">
        <f>+B66/3</f>
        <v>1105</v>
      </c>
      <c r="C67" s="129">
        <f t="shared" ref="C67:I67" si="14">+C66/3</f>
        <v>89</v>
      </c>
      <c r="D67" s="129">
        <f t="shared" si="14"/>
        <v>1908</v>
      </c>
      <c r="E67" s="129">
        <f t="shared" si="14"/>
        <v>76</v>
      </c>
      <c r="F67" s="129">
        <f t="shared" si="14"/>
        <v>2</v>
      </c>
      <c r="G67" s="129">
        <f t="shared" si="14"/>
        <v>3180</v>
      </c>
      <c r="H67" s="129">
        <f t="shared" si="14"/>
        <v>62227</v>
      </c>
      <c r="I67" s="129">
        <f t="shared" si="14"/>
        <v>66100</v>
      </c>
      <c r="J67" s="166"/>
      <c r="K67" s="159"/>
      <c r="L67" s="129"/>
      <c r="M67" s="129"/>
      <c r="N67" s="129"/>
      <c r="O67" s="129"/>
    </row>
    <row r="68" spans="1:15" ht="12.75" customHeight="1" x14ac:dyDescent="0.2">
      <c r="A68" s="129"/>
      <c r="B68" s="161">
        <f>+B67-B55</f>
        <v>0</v>
      </c>
      <c r="C68" s="161">
        <f t="shared" ref="C68:I68" si="15">+C67-C55</f>
        <v>0</v>
      </c>
      <c r="D68" s="161">
        <f t="shared" si="15"/>
        <v>0</v>
      </c>
      <c r="E68" s="161">
        <f t="shared" si="15"/>
        <v>0</v>
      </c>
      <c r="F68" s="161">
        <f t="shared" si="15"/>
        <v>0</v>
      </c>
      <c r="G68" s="161">
        <f t="shared" si="15"/>
        <v>0</v>
      </c>
      <c r="H68" s="161">
        <f t="shared" si="15"/>
        <v>0</v>
      </c>
      <c r="I68" s="161">
        <f t="shared" si="15"/>
        <v>0</v>
      </c>
      <c r="J68" s="166"/>
      <c r="K68" s="159"/>
      <c r="L68" s="129"/>
      <c r="M68" s="129"/>
      <c r="N68" s="129"/>
      <c r="O68" s="129"/>
    </row>
    <row r="69" spans="1:15" ht="12.75" customHeight="1" x14ac:dyDescent="0.2">
      <c r="A69" s="129"/>
      <c r="B69" s="129"/>
      <c r="C69" s="129"/>
      <c r="D69" s="129"/>
      <c r="E69" s="129"/>
      <c r="F69" s="129"/>
      <c r="G69" s="129"/>
      <c r="H69" s="159"/>
      <c r="I69" s="159"/>
      <c r="J69" s="166"/>
      <c r="K69" s="159"/>
      <c r="L69" s="129"/>
      <c r="M69" s="129"/>
      <c r="N69" s="129"/>
      <c r="O69" s="129"/>
    </row>
    <row r="70" spans="1:15" ht="12.75" customHeight="1" x14ac:dyDescent="0.2">
      <c r="A70" s="129"/>
      <c r="B70" s="129"/>
      <c r="C70" s="129"/>
      <c r="D70" s="129"/>
      <c r="E70" s="129"/>
      <c r="F70" s="129"/>
      <c r="G70" s="129"/>
      <c r="H70" s="159"/>
      <c r="I70" s="159"/>
      <c r="J70" s="166"/>
      <c r="K70" s="159"/>
      <c r="L70" s="129"/>
      <c r="M70" s="129"/>
      <c r="N70" s="129"/>
      <c r="O70" s="129"/>
    </row>
    <row r="71" spans="1:15" ht="12.75" customHeight="1" x14ac:dyDescent="0.2">
      <c r="A71" s="129"/>
      <c r="B71" s="161">
        <v>0</v>
      </c>
      <c r="C71" s="161">
        <v>0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6"/>
      <c r="K71" s="159"/>
      <c r="L71" s="129"/>
      <c r="M71" s="129"/>
      <c r="N71" s="129"/>
      <c r="O71" s="129"/>
    </row>
    <row r="72" spans="1:15" ht="12.75" customHeight="1" x14ac:dyDescent="0.2">
      <c r="A72" s="129"/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66"/>
      <c r="K72" s="159"/>
      <c r="L72" s="129"/>
      <c r="M72" s="129"/>
      <c r="N72" s="129"/>
      <c r="O72" s="129"/>
    </row>
    <row r="73" spans="1:15" ht="12.75" customHeight="1" x14ac:dyDescent="0.2">
      <c r="A73" s="129"/>
      <c r="B73" s="129"/>
      <c r="C73" s="129"/>
      <c r="D73" s="129"/>
      <c r="E73" s="129"/>
      <c r="F73" s="129"/>
      <c r="G73" s="129"/>
      <c r="H73" s="159"/>
      <c r="I73" s="159"/>
      <c r="J73" s="166"/>
      <c r="K73" s="159"/>
      <c r="L73" s="129"/>
      <c r="M73" s="129"/>
      <c r="N73" s="129"/>
      <c r="O73" s="129"/>
    </row>
    <row r="74" spans="1:15" ht="12.75" customHeight="1" x14ac:dyDescent="0.2">
      <c r="A74" s="129"/>
      <c r="B74" s="129"/>
      <c r="C74" s="129"/>
      <c r="D74" s="129"/>
      <c r="E74" s="129"/>
      <c r="F74" s="129"/>
      <c r="G74" s="129"/>
      <c r="H74" s="159"/>
      <c r="I74" s="159"/>
      <c r="J74" s="166"/>
      <c r="K74" s="159"/>
      <c r="L74" s="129"/>
      <c r="M74" s="129"/>
      <c r="N74" s="129"/>
      <c r="O74" s="129"/>
    </row>
    <row r="75" spans="1:15" ht="12.75" customHeight="1" x14ac:dyDescent="0.2">
      <c r="A75" s="129"/>
      <c r="B75" s="129"/>
      <c r="C75" s="129"/>
      <c r="D75" s="129"/>
      <c r="E75" s="129"/>
      <c r="F75" s="129"/>
      <c r="G75" s="129"/>
      <c r="H75" s="159"/>
      <c r="I75" s="159"/>
      <c r="J75" s="166"/>
      <c r="K75" s="159"/>
    </row>
    <row r="98" spans="8:11" ht="12" x14ac:dyDescent="0.2"/>
    <row r="99" spans="8:11" ht="12.75" customHeight="1" x14ac:dyDescent="0.2">
      <c r="H99" s="128"/>
      <c r="I99" s="128"/>
      <c r="J99" s="128"/>
      <c r="K99" s="128"/>
    </row>
  </sheetData>
  <mergeCells count="8">
    <mergeCell ref="A57:H57"/>
    <mergeCell ref="A1:K1"/>
    <mergeCell ref="A3:A4"/>
    <mergeCell ref="B3:G3"/>
    <mergeCell ref="H3:H4"/>
    <mergeCell ref="I3:I4"/>
    <mergeCell ref="J3:J4"/>
    <mergeCell ref="K3:K4"/>
  </mergeCells>
  <conditionalFormatting sqref="P53:U1048576 P4:U51 P1:U2">
    <cfRule type="cellIs" dxfId="1" priority="2" operator="lessThan">
      <formula>0</formula>
    </cfRule>
  </conditionalFormatting>
  <conditionalFormatting sqref="P52:U52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39370078740157483" bottom="0.19685039370078741" header="0" footer="0"/>
  <pageSetup fitToHeight="9" orientation="portrait" r:id="rId1"/>
  <headerFooter alignWithMargins="0"/>
  <rowBreaks count="1" manualBreakCount="1">
    <brk id="30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showZeros="0" zoomScaleNormal="100" zoomScaleSheetLayoutView="100" workbookViewId="0">
      <selection activeCell="B13" sqref="B13"/>
    </sheetView>
  </sheetViews>
  <sheetFormatPr baseColWidth="10" defaultRowHeight="12" x14ac:dyDescent="0.2"/>
  <cols>
    <col min="1" max="1" width="39.42578125" style="169" customWidth="1"/>
    <col min="2" max="2" width="40.42578125" style="170" customWidth="1"/>
    <col min="3" max="3" width="10.42578125" style="170" customWidth="1"/>
    <col min="4" max="4" width="10.140625" style="170" customWidth="1"/>
    <col min="5" max="5" width="8.5703125" style="172" bestFit="1" customWidth="1"/>
    <col min="6" max="6" width="10.140625" style="172" bestFit="1" customWidth="1"/>
    <col min="7" max="7" width="4.28515625" style="170" customWidth="1"/>
    <col min="8" max="8" width="11.42578125" style="170"/>
    <col min="9" max="9" width="12.7109375" style="170" customWidth="1"/>
    <col min="10" max="10" width="11.42578125" style="170"/>
    <col min="11" max="11" width="2.140625" style="170" customWidth="1"/>
    <col min="12" max="16384" width="11.42578125" style="170"/>
  </cols>
  <sheetData>
    <row r="1" spans="1:11" s="168" customFormat="1" ht="13.5" customHeight="1" x14ac:dyDescent="0.2">
      <c r="A1" s="914" t="s">
        <v>381</v>
      </c>
      <c r="B1" s="914"/>
      <c r="C1" s="914"/>
      <c r="D1" s="914"/>
      <c r="E1" s="914"/>
      <c r="F1" s="914"/>
    </row>
    <row r="2" spans="1:11" x14ac:dyDescent="0.2">
      <c r="D2" s="171"/>
    </row>
    <row r="3" spans="1:11" ht="24" customHeight="1" x14ac:dyDescent="0.2">
      <c r="A3" s="104" t="s">
        <v>367</v>
      </c>
      <c r="B3" s="103" t="s">
        <v>382</v>
      </c>
      <c r="C3" s="173" t="s">
        <v>383</v>
      </c>
      <c r="D3" s="173" t="s">
        <v>384</v>
      </c>
      <c r="E3" s="173" t="s">
        <v>385</v>
      </c>
      <c r="F3" s="174" t="s">
        <v>386</v>
      </c>
    </row>
    <row r="4" spans="1:11" x14ac:dyDescent="0.2">
      <c r="A4" s="175" t="s">
        <v>356</v>
      </c>
      <c r="B4" s="175"/>
      <c r="C4" s="176"/>
      <c r="D4" s="176">
        <f>SUM(D5:D14)</f>
        <v>143173</v>
      </c>
      <c r="E4" s="176">
        <f>SUM(E5:E14)</f>
        <v>17534</v>
      </c>
      <c r="F4" s="176">
        <f>+D4/E4</f>
        <v>8.1654499828903848</v>
      </c>
      <c r="K4" s="177"/>
    </row>
    <row r="5" spans="1:11" x14ac:dyDescent="0.2">
      <c r="A5" s="608" t="s">
        <v>133</v>
      </c>
      <c r="B5" s="178" t="s">
        <v>133</v>
      </c>
      <c r="C5" s="179">
        <v>1395</v>
      </c>
      <c r="D5" s="179">
        <v>6956</v>
      </c>
      <c r="E5" s="179">
        <v>563</v>
      </c>
      <c r="F5" s="609">
        <f>+D5/E5</f>
        <v>12.355239786856128</v>
      </c>
      <c r="H5" s="170">
        <v>1</v>
      </c>
      <c r="K5" s="177"/>
    </row>
    <row r="6" spans="1:11" x14ac:dyDescent="0.2">
      <c r="A6" s="608" t="s">
        <v>355</v>
      </c>
      <c r="B6" s="178" t="s">
        <v>355</v>
      </c>
      <c r="C6" s="179">
        <v>9799</v>
      </c>
      <c r="D6" s="179">
        <v>19189</v>
      </c>
      <c r="E6" s="180">
        <v>2705</v>
      </c>
      <c r="F6" s="609">
        <f>+D6/E6</f>
        <v>7.0939001848428838</v>
      </c>
      <c r="H6" s="170">
        <v>1</v>
      </c>
      <c r="K6" s="177"/>
    </row>
    <row r="7" spans="1:11" x14ac:dyDescent="0.2">
      <c r="A7" s="608" t="s">
        <v>354</v>
      </c>
      <c r="B7" s="178" t="s">
        <v>387</v>
      </c>
      <c r="C7" s="179">
        <v>5885</v>
      </c>
      <c r="D7" s="179">
        <v>12355</v>
      </c>
      <c r="E7" s="180">
        <v>2146</v>
      </c>
      <c r="F7" s="609">
        <f>+D7/E7</f>
        <v>5.7572227399813602</v>
      </c>
      <c r="H7" s="170">
        <v>1</v>
      </c>
      <c r="K7" s="177"/>
    </row>
    <row r="8" spans="1:11" x14ac:dyDescent="0.2">
      <c r="A8" s="608" t="s">
        <v>353</v>
      </c>
      <c r="B8" s="178" t="s">
        <v>350</v>
      </c>
      <c r="C8" s="179">
        <v>6533</v>
      </c>
      <c r="D8" s="179">
        <v>14573</v>
      </c>
      <c r="E8" s="180">
        <v>1188</v>
      </c>
      <c r="F8" s="609">
        <f t="shared" ref="F8:F20" si="0">+D8/E8</f>
        <v>12.266835016835017</v>
      </c>
      <c r="H8" s="170">
        <v>1</v>
      </c>
      <c r="K8" s="177"/>
    </row>
    <row r="9" spans="1:11" x14ac:dyDescent="0.2">
      <c r="A9" s="608" t="s">
        <v>352</v>
      </c>
      <c r="B9" s="178" t="s">
        <v>352</v>
      </c>
      <c r="C9" s="179">
        <v>6363</v>
      </c>
      <c r="D9" s="179">
        <v>14579</v>
      </c>
      <c r="E9" s="180">
        <v>1964</v>
      </c>
      <c r="F9" s="609">
        <f t="shared" si="0"/>
        <v>7.4231160896130346</v>
      </c>
      <c r="H9" s="170">
        <v>1</v>
      </c>
      <c r="K9" s="177"/>
    </row>
    <row r="10" spans="1:11" x14ac:dyDescent="0.2">
      <c r="A10" s="608" t="s">
        <v>351</v>
      </c>
      <c r="B10" s="178" t="s">
        <v>388</v>
      </c>
      <c r="C10" s="179">
        <v>10149</v>
      </c>
      <c r="D10" s="179">
        <v>19898</v>
      </c>
      <c r="E10" s="180">
        <v>2761</v>
      </c>
      <c r="F10" s="609">
        <f t="shared" si="0"/>
        <v>7.206809127127852</v>
      </c>
      <c r="H10" s="170">
        <v>1</v>
      </c>
      <c r="K10" s="177"/>
    </row>
    <row r="11" spans="1:11" x14ac:dyDescent="0.2">
      <c r="A11" s="608" t="s">
        <v>121</v>
      </c>
      <c r="B11" s="178" t="s">
        <v>389</v>
      </c>
      <c r="C11" s="179">
        <v>9449</v>
      </c>
      <c r="D11" s="179">
        <v>19149</v>
      </c>
      <c r="E11" s="180">
        <v>2762</v>
      </c>
      <c r="F11" s="609">
        <f t="shared" si="0"/>
        <v>6.9330195510499637</v>
      </c>
      <c r="H11" s="170">
        <v>1</v>
      </c>
      <c r="I11" s="177"/>
      <c r="J11" s="177"/>
      <c r="K11" s="177"/>
    </row>
    <row r="12" spans="1:11" x14ac:dyDescent="0.2">
      <c r="A12" s="608" t="s">
        <v>350</v>
      </c>
      <c r="B12" s="178" t="s">
        <v>390</v>
      </c>
      <c r="C12" s="179">
        <v>7575</v>
      </c>
      <c r="D12" s="179">
        <v>17618</v>
      </c>
      <c r="E12" s="180">
        <v>1234</v>
      </c>
      <c r="F12" s="609">
        <f t="shared" si="0"/>
        <v>14.277147487844408</v>
      </c>
      <c r="H12" s="170">
        <v>1</v>
      </c>
      <c r="I12" s="181"/>
    </row>
    <row r="13" spans="1:11" x14ac:dyDescent="0.2">
      <c r="A13" s="608" t="s">
        <v>129</v>
      </c>
      <c r="B13" s="178" t="s">
        <v>391</v>
      </c>
      <c r="C13" s="179">
        <v>7913</v>
      </c>
      <c r="D13" s="179">
        <v>18856</v>
      </c>
      <c r="E13" s="180">
        <v>1946</v>
      </c>
      <c r="F13" s="609">
        <f t="shared" si="0"/>
        <v>9.6896197327852001</v>
      </c>
      <c r="H13" s="170">
        <v>1</v>
      </c>
    </row>
    <row r="14" spans="1:11" x14ac:dyDescent="0.2">
      <c r="A14" s="608" t="s">
        <v>392</v>
      </c>
      <c r="B14" s="178"/>
      <c r="C14" s="182"/>
      <c r="D14" s="179"/>
      <c r="E14" s="179">
        <v>265</v>
      </c>
      <c r="F14" s="609"/>
    </row>
    <row r="15" spans="1:11" x14ac:dyDescent="0.2">
      <c r="A15" s="175" t="s">
        <v>181</v>
      </c>
      <c r="B15" s="175"/>
      <c r="C15" s="183"/>
      <c r="D15" s="176">
        <f>SUM(D16:D40)</f>
        <v>441884</v>
      </c>
      <c r="E15" s="176">
        <f>SUM(E16:E40)</f>
        <v>28669</v>
      </c>
      <c r="F15" s="176">
        <f t="shared" si="0"/>
        <v>15.413303568314207</v>
      </c>
    </row>
    <row r="16" spans="1:11" x14ac:dyDescent="0.2">
      <c r="A16" s="608" t="s">
        <v>180</v>
      </c>
      <c r="B16" s="178" t="s">
        <v>393</v>
      </c>
      <c r="C16" s="179">
        <v>11644</v>
      </c>
      <c r="D16" s="179">
        <v>21404</v>
      </c>
      <c r="E16" s="184">
        <v>362</v>
      </c>
      <c r="F16" s="609">
        <f t="shared" si="0"/>
        <v>59.127071823204417</v>
      </c>
      <c r="H16" s="170">
        <v>1</v>
      </c>
    </row>
    <row r="17" spans="1:8" x14ac:dyDescent="0.2">
      <c r="A17" s="608" t="s">
        <v>179</v>
      </c>
      <c r="B17" s="178" t="s">
        <v>394</v>
      </c>
      <c r="C17" s="179">
        <v>10523</v>
      </c>
      <c r="D17" s="179">
        <v>20042</v>
      </c>
      <c r="E17" s="185">
        <v>1755</v>
      </c>
      <c r="F17" s="609">
        <f t="shared" si="0"/>
        <v>11.41994301994302</v>
      </c>
      <c r="H17" s="170">
        <v>1</v>
      </c>
    </row>
    <row r="18" spans="1:8" x14ac:dyDescent="0.2">
      <c r="A18" s="608" t="s">
        <v>178</v>
      </c>
      <c r="B18" s="178"/>
      <c r="C18" s="179">
        <v>7714</v>
      </c>
      <c r="D18" s="179">
        <v>9446</v>
      </c>
      <c r="E18" s="184">
        <v>390</v>
      </c>
      <c r="F18" s="609">
        <f t="shared" si="0"/>
        <v>24.22051282051282</v>
      </c>
      <c r="H18" s="170">
        <v>1</v>
      </c>
    </row>
    <row r="19" spans="1:8" x14ac:dyDescent="0.2">
      <c r="A19" s="608" t="s">
        <v>174</v>
      </c>
      <c r="B19" s="178"/>
      <c r="C19" s="179">
        <v>17853</v>
      </c>
      <c r="D19" s="179">
        <v>28013</v>
      </c>
      <c r="E19" s="184">
        <v>2253</v>
      </c>
      <c r="F19" s="609">
        <f t="shared" si="0"/>
        <v>12.433644030181979</v>
      </c>
      <c r="H19" s="170">
        <v>1</v>
      </c>
    </row>
    <row r="20" spans="1:8" x14ac:dyDescent="0.2">
      <c r="A20" s="608" t="s">
        <v>173</v>
      </c>
      <c r="B20" s="178" t="s">
        <v>395</v>
      </c>
      <c r="C20" s="179">
        <v>21331</v>
      </c>
      <c r="D20" s="179">
        <v>32547</v>
      </c>
      <c r="E20" s="184">
        <v>1036</v>
      </c>
      <c r="F20" s="609">
        <f t="shared" si="0"/>
        <v>31.416023166023166</v>
      </c>
      <c r="H20" s="170">
        <v>1</v>
      </c>
    </row>
    <row r="21" spans="1:8" x14ac:dyDescent="0.2">
      <c r="A21" s="965" t="s">
        <v>172</v>
      </c>
      <c r="B21" s="178" t="s">
        <v>396</v>
      </c>
      <c r="C21" s="179">
        <v>7346</v>
      </c>
      <c r="D21" s="179">
        <v>13077</v>
      </c>
      <c r="E21" s="966">
        <v>3602</v>
      </c>
      <c r="F21" s="968">
        <f>(+D21+D22)/E21</f>
        <v>8.2742920599666849</v>
      </c>
      <c r="H21" s="170">
        <v>1</v>
      </c>
    </row>
    <row r="22" spans="1:8" x14ac:dyDescent="0.2">
      <c r="A22" s="965"/>
      <c r="B22" s="178" t="s">
        <v>397</v>
      </c>
      <c r="C22" s="179">
        <v>7116</v>
      </c>
      <c r="D22" s="179">
        <v>16727</v>
      </c>
      <c r="E22" s="967"/>
      <c r="F22" s="968"/>
      <c r="H22" s="170">
        <v>1</v>
      </c>
    </row>
    <row r="23" spans="1:8" x14ac:dyDescent="0.2">
      <c r="A23" s="969" t="s">
        <v>169</v>
      </c>
      <c r="B23" s="753" t="s">
        <v>398</v>
      </c>
      <c r="C23" s="754">
        <v>12532</v>
      </c>
      <c r="D23" s="754">
        <v>25157</v>
      </c>
      <c r="E23" s="971">
        <v>2243</v>
      </c>
      <c r="F23" s="966">
        <f>(+D23+D24)/E23</f>
        <v>12.264823896567098</v>
      </c>
      <c r="H23" s="170">
        <v>1</v>
      </c>
    </row>
    <row r="24" spans="1:8" ht="24" customHeight="1" x14ac:dyDescent="0.2">
      <c r="A24" s="970"/>
      <c r="B24" s="186" t="s">
        <v>399</v>
      </c>
      <c r="C24" s="179">
        <v>1891</v>
      </c>
      <c r="D24" s="179">
        <v>2353</v>
      </c>
      <c r="E24" s="972"/>
      <c r="F24" s="967"/>
      <c r="H24" s="170">
        <v>1</v>
      </c>
    </row>
    <row r="25" spans="1:8" x14ac:dyDescent="0.2">
      <c r="A25" s="608" t="s">
        <v>165</v>
      </c>
      <c r="B25" s="178" t="s">
        <v>400</v>
      </c>
      <c r="C25" s="179">
        <v>11700</v>
      </c>
      <c r="D25" s="179">
        <v>22007</v>
      </c>
      <c r="E25" s="184">
        <v>1417</v>
      </c>
      <c r="F25" s="609">
        <f>+D25/E25</f>
        <v>15.530698659139025</v>
      </c>
      <c r="H25" s="170">
        <v>1</v>
      </c>
    </row>
    <row r="26" spans="1:8" x14ac:dyDescent="0.2">
      <c r="A26" s="608" t="s">
        <v>164</v>
      </c>
      <c r="B26" s="178" t="s">
        <v>401</v>
      </c>
      <c r="C26" s="179">
        <v>5202</v>
      </c>
      <c r="D26" s="179">
        <v>9818</v>
      </c>
      <c r="E26" s="184">
        <v>1455</v>
      </c>
      <c r="F26" s="609">
        <f>+D26/E26</f>
        <v>6.747766323024055</v>
      </c>
      <c r="H26" s="170">
        <v>1</v>
      </c>
    </row>
    <row r="27" spans="1:8" x14ac:dyDescent="0.2">
      <c r="A27" s="608" t="s">
        <v>162</v>
      </c>
      <c r="B27" s="178" t="s">
        <v>402</v>
      </c>
      <c r="C27" s="179">
        <v>6859</v>
      </c>
      <c r="D27" s="179">
        <v>12152</v>
      </c>
      <c r="E27" s="184">
        <v>581</v>
      </c>
      <c r="F27" s="609">
        <f>+D27/E27</f>
        <v>20.91566265060241</v>
      </c>
      <c r="H27" s="170">
        <v>1</v>
      </c>
    </row>
    <row r="28" spans="1:8" x14ac:dyDescent="0.2">
      <c r="A28" s="969" t="s">
        <v>161</v>
      </c>
      <c r="B28" s="178" t="s">
        <v>403</v>
      </c>
      <c r="C28" s="179">
        <v>42783</v>
      </c>
      <c r="D28" s="179">
        <v>62209</v>
      </c>
      <c r="E28" s="971">
        <v>1059</v>
      </c>
      <c r="F28" s="966">
        <f>+(D28+D29)/E28</f>
        <v>74.614730878186975</v>
      </c>
      <c r="H28" s="170">
        <v>1</v>
      </c>
    </row>
    <row r="29" spans="1:8" x14ac:dyDescent="0.2">
      <c r="A29" s="970"/>
      <c r="B29" s="178" t="s">
        <v>404</v>
      </c>
      <c r="C29" s="179">
        <v>13639</v>
      </c>
      <c r="D29" s="179">
        <v>16808</v>
      </c>
      <c r="E29" s="972"/>
      <c r="F29" s="967"/>
      <c r="H29" s="170">
        <v>1</v>
      </c>
    </row>
    <row r="30" spans="1:8" x14ac:dyDescent="0.2">
      <c r="A30" s="969" t="s">
        <v>160</v>
      </c>
      <c r="B30" s="178" t="s">
        <v>405</v>
      </c>
      <c r="C30" s="179">
        <v>12834</v>
      </c>
      <c r="D30" s="179">
        <v>29300</v>
      </c>
      <c r="E30" s="971">
        <v>2095</v>
      </c>
      <c r="F30" s="973">
        <f>(+D30+D31)/E30</f>
        <v>15.04964200477327</v>
      </c>
      <c r="H30" s="170">
        <v>1</v>
      </c>
    </row>
    <row r="31" spans="1:8" ht="12" customHeight="1" x14ac:dyDescent="0.2">
      <c r="A31" s="970"/>
      <c r="B31" s="186" t="s">
        <v>113</v>
      </c>
      <c r="C31" s="607">
        <v>1811</v>
      </c>
      <c r="D31" s="607">
        <v>2229</v>
      </c>
      <c r="E31" s="972"/>
      <c r="F31" s="974"/>
      <c r="H31" s="170">
        <v>1</v>
      </c>
    </row>
    <row r="32" spans="1:8" x14ac:dyDescent="0.2">
      <c r="A32" s="608" t="s">
        <v>158</v>
      </c>
      <c r="B32" s="178" t="s">
        <v>406</v>
      </c>
      <c r="C32" s="179">
        <v>9302</v>
      </c>
      <c r="D32" s="179">
        <v>14272</v>
      </c>
      <c r="E32" s="184">
        <v>964</v>
      </c>
      <c r="F32" s="609">
        <f>+D32/E32</f>
        <v>14.804979253112034</v>
      </c>
      <c r="H32" s="170">
        <v>1</v>
      </c>
    </row>
    <row r="33" spans="1:8" x14ac:dyDescent="0.2">
      <c r="A33" s="969" t="s">
        <v>143</v>
      </c>
      <c r="B33" s="178" t="s">
        <v>407</v>
      </c>
      <c r="C33" s="179">
        <v>1891</v>
      </c>
      <c r="D33" s="179">
        <v>4625</v>
      </c>
      <c r="E33" s="971">
        <v>711</v>
      </c>
      <c r="F33" s="966">
        <f>(+D33+D34)/E33</f>
        <v>7.1209563994374117</v>
      </c>
      <c r="H33" s="170">
        <v>1</v>
      </c>
    </row>
    <row r="34" spans="1:8" ht="24" x14ac:dyDescent="0.2">
      <c r="A34" s="970"/>
      <c r="B34" s="186" t="s">
        <v>408</v>
      </c>
      <c r="C34" s="179">
        <v>343</v>
      </c>
      <c r="D34" s="179">
        <v>438</v>
      </c>
      <c r="E34" s="972"/>
      <c r="F34" s="967"/>
      <c r="H34" s="170">
        <v>1</v>
      </c>
    </row>
    <row r="35" spans="1:8" x14ac:dyDescent="0.2">
      <c r="A35" s="608" t="s">
        <v>141</v>
      </c>
      <c r="B35" s="178" t="s">
        <v>409</v>
      </c>
      <c r="C35" s="179">
        <v>12273</v>
      </c>
      <c r="D35" s="179">
        <v>19973</v>
      </c>
      <c r="E35" s="184">
        <v>602</v>
      </c>
      <c r="F35" s="609">
        <f>+D35/E35</f>
        <v>33.177740863787378</v>
      </c>
      <c r="H35" s="170">
        <v>1</v>
      </c>
    </row>
    <row r="36" spans="1:8" x14ac:dyDescent="0.2">
      <c r="A36" s="965" t="s">
        <v>138</v>
      </c>
      <c r="B36" s="178" t="s">
        <v>410</v>
      </c>
      <c r="C36" s="179">
        <v>11873</v>
      </c>
      <c r="D36" s="179">
        <v>17440</v>
      </c>
      <c r="E36" s="975">
        <v>1046</v>
      </c>
      <c r="F36" s="968">
        <f>(+D36+D37)/E36</f>
        <v>20.156787762906308</v>
      </c>
      <c r="H36" s="170">
        <v>1</v>
      </c>
    </row>
    <row r="37" spans="1:8" x14ac:dyDescent="0.2">
      <c r="A37" s="969"/>
      <c r="B37" s="743" t="s">
        <v>411</v>
      </c>
      <c r="C37" s="742">
        <v>2179</v>
      </c>
      <c r="D37" s="742">
        <v>3644</v>
      </c>
      <c r="E37" s="976"/>
      <c r="F37" s="966"/>
      <c r="H37" s="170">
        <v>1</v>
      </c>
    </row>
    <row r="38" spans="1:8" x14ac:dyDescent="0.2">
      <c r="A38" s="740" t="s">
        <v>412</v>
      </c>
      <c r="B38" s="178" t="s">
        <v>413</v>
      </c>
      <c r="C38" s="179">
        <v>16039</v>
      </c>
      <c r="D38" s="179">
        <v>32452</v>
      </c>
      <c r="E38" s="185">
        <f>1194+3419</f>
        <v>4613</v>
      </c>
      <c r="F38" s="741">
        <f>+D38/E38</f>
        <v>7.0349013657056148</v>
      </c>
      <c r="H38" s="170">
        <v>1</v>
      </c>
    </row>
    <row r="39" spans="1:8" ht="12" customHeight="1" x14ac:dyDescent="0.2">
      <c r="A39" s="965" t="s">
        <v>414</v>
      </c>
      <c r="B39" s="187" t="s">
        <v>415</v>
      </c>
      <c r="C39" s="179">
        <v>13332</v>
      </c>
      <c r="D39" s="179">
        <v>22814</v>
      </c>
      <c r="E39" s="980">
        <f>889+775+821</f>
        <v>2485</v>
      </c>
      <c r="F39" s="968">
        <f>(+D39+D40)/E39</f>
        <v>10.362575452716298</v>
      </c>
      <c r="H39" s="170">
        <v>1</v>
      </c>
    </row>
    <row r="40" spans="1:8" ht="24" x14ac:dyDescent="0.2">
      <c r="A40" s="965"/>
      <c r="B40" s="186" t="s">
        <v>416</v>
      </c>
      <c r="C40" s="179">
        <v>2187</v>
      </c>
      <c r="D40" s="179">
        <v>2937</v>
      </c>
      <c r="E40" s="980"/>
      <c r="F40" s="968"/>
      <c r="H40" s="170">
        <v>1</v>
      </c>
    </row>
    <row r="41" spans="1:8" x14ac:dyDescent="0.2">
      <c r="A41" s="175" t="s">
        <v>136</v>
      </c>
      <c r="B41" s="175"/>
      <c r="C41" s="183"/>
      <c r="D41" s="176">
        <f>SUM(D42:D52)</f>
        <v>219651</v>
      </c>
      <c r="E41" s="176">
        <f>SUM(E42:E52)</f>
        <v>18500</v>
      </c>
      <c r="F41" s="176">
        <f>+D41/E41</f>
        <v>11.873027027027026</v>
      </c>
      <c r="G41" s="181"/>
      <c r="H41" s="181"/>
    </row>
    <row r="42" spans="1:8" x14ac:dyDescent="0.2">
      <c r="A42" s="740" t="s">
        <v>135</v>
      </c>
      <c r="B42" s="178"/>
      <c r="C42" s="179">
        <v>11807</v>
      </c>
      <c r="D42" s="179">
        <v>20869</v>
      </c>
      <c r="E42" s="185">
        <v>1428</v>
      </c>
      <c r="F42" s="741">
        <f t="shared" ref="F42:F58" si="1">+D42/E42</f>
        <v>14.614145658263306</v>
      </c>
      <c r="H42" s="170">
        <v>1</v>
      </c>
    </row>
    <row r="43" spans="1:8" x14ac:dyDescent="0.2">
      <c r="A43" s="740" t="s">
        <v>133</v>
      </c>
      <c r="B43" s="178" t="s">
        <v>417</v>
      </c>
      <c r="C43" s="179">
        <v>10540</v>
      </c>
      <c r="D43" s="179">
        <v>21014</v>
      </c>
      <c r="E43" s="185">
        <v>1344</v>
      </c>
      <c r="F43" s="741">
        <f t="shared" si="1"/>
        <v>15.635416666666666</v>
      </c>
      <c r="H43" s="170">
        <v>1</v>
      </c>
    </row>
    <row r="44" spans="1:8" x14ac:dyDescent="0.2">
      <c r="A44" s="740" t="s">
        <v>132</v>
      </c>
      <c r="B44" s="178"/>
      <c r="C44" s="179">
        <v>11279</v>
      </c>
      <c r="D44" s="179">
        <v>23490</v>
      </c>
      <c r="E44" s="185">
        <v>1585</v>
      </c>
      <c r="F44" s="741">
        <f t="shared" si="1"/>
        <v>14.82018927444795</v>
      </c>
    </row>
    <row r="45" spans="1:8" x14ac:dyDescent="0.2">
      <c r="A45" s="965" t="s">
        <v>131</v>
      </c>
      <c r="B45" s="178" t="s">
        <v>131</v>
      </c>
      <c r="C45" s="179">
        <v>6919</v>
      </c>
      <c r="D45" s="179">
        <v>14319</v>
      </c>
      <c r="E45" s="980">
        <v>1190</v>
      </c>
      <c r="F45" s="968">
        <f>+(D45+D46)/E45</f>
        <v>15.187394957983193</v>
      </c>
    </row>
    <row r="46" spans="1:8" x14ac:dyDescent="0.2">
      <c r="A46" s="965"/>
      <c r="B46" s="178" t="s">
        <v>349</v>
      </c>
      <c r="C46" s="179">
        <v>2440</v>
      </c>
      <c r="D46" s="179">
        <v>3754</v>
      </c>
      <c r="E46" s="980"/>
      <c r="F46" s="968"/>
      <c r="H46" s="170">
        <v>1</v>
      </c>
    </row>
    <row r="47" spans="1:8" x14ac:dyDescent="0.2">
      <c r="A47" s="740" t="s">
        <v>130</v>
      </c>
      <c r="B47" s="178"/>
      <c r="C47" s="179">
        <v>5879</v>
      </c>
      <c r="D47" s="179">
        <v>11624</v>
      </c>
      <c r="E47" s="185">
        <v>859</v>
      </c>
      <c r="F47" s="741">
        <f t="shared" si="1"/>
        <v>13.532013969732247</v>
      </c>
      <c r="H47" s="170">
        <v>1</v>
      </c>
    </row>
    <row r="48" spans="1:8" x14ac:dyDescent="0.2">
      <c r="A48" s="740" t="s">
        <v>129</v>
      </c>
      <c r="B48" s="178" t="s">
        <v>418</v>
      </c>
      <c r="C48" s="179">
        <v>12455</v>
      </c>
      <c r="D48" s="179">
        <v>23937</v>
      </c>
      <c r="E48" s="185">
        <v>3126</v>
      </c>
      <c r="F48" s="741">
        <f t="shared" si="1"/>
        <v>7.657389635316699</v>
      </c>
      <c r="H48" s="170">
        <v>1</v>
      </c>
    </row>
    <row r="49" spans="1:8" ht="12" customHeight="1" x14ac:dyDescent="0.2">
      <c r="A49" s="740" t="s">
        <v>127</v>
      </c>
      <c r="B49" s="178"/>
      <c r="C49" s="179">
        <v>9065</v>
      </c>
      <c r="D49" s="179">
        <v>17379</v>
      </c>
      <c r="E49" s="185">
        <v>2226</v>
      </c>
      <c r="F49" s="741">
        <f>+D49/E49</f>
        <v>7.8072776280323453</v>
      </c>
      <c r="H49" s="170">
        <v>1</v>
      </c>
    </row>
    <row r="50" spans="1:8" x14ac:dyDescent="0.2">
      <c r="A50" s="740" t="s">
        <v>128</v>
      </c>
      <c r="B50" s="178" t="s">
        <v>419</v>
      </c>
      <c r="C50" s="179">
        <v>10093</v>
      </c>
      <c r="D50" s="179">
        <v>29112</v>
      </c>
      <c r="E50" s="185">
        <v>3272</v>
      </c>
      <c r="F50" s="741">
        <f t="shared" si="1"/>
        <v>8.8973105134474331</v>
      </c>
      <c r="H50" s="170">
        <v>1</v>
      </c>
    </row>
    <row r="51" spans="1:8" x14ac:dyDescent="0.2">
      <c r="A51" s="740" t="s">
        <v>348</v>
      </c>
      <c r="B51" s="178"/>
      <c r="C51" s="179">
        <v>7539</v>
      </c>
      <c r="D51" s="179">
        <v>18077</v>
      </c>
      <c r="E51" s="185">
        <v>1117</v>
      </c>
      <c r="F51" s="741">
        <f t="shared" si="1"/>
        <v>16.183527305282006</v>
      </c>
      <c r="H51" s="170">
        <v>1</v>
      </c>
    </row>
    <row r="52" spans="1:8" x14ac:dyDescent="0.2">
      <c r="A52" s="740" t="s">
        <v>123</v>
      </c>
      <c r="B52" s="178"/>
      <c r="C52" s="179">
        <v>17536</v>
      </c>
      <c r="D52" s="179">
        <v>36076</v>
      </c>
      <c r="E52" s="185">
        <v>2353</v>
      </c>
      <c r="F52" s="741">
        <f t="shared" si="1"/>
        <v>15.331916702082449</v>
      </c>
      <c r="H52" s="170">
        <v>1</v>
      </c>
    </row>
    <row r="53" spans="1:8" x14ac:dyDescent="0.2">
      <c r="A53" s="175" t="s">
        <v>122</v>
      </c>
      <c r="B53" s="175"/>
      <c r="C53" s="183"/>
      <c r="D53" s="176">
        <f>SUM(D54:D58)</f>
        <v>29825</v>
      </c>
      <c r="E53" s="176">
        <f>SUM(E54:E58)</f>
        <v>4997</v>
      </c>
      <c r="F53" s="176">
        <f t="shared" si="1"/>
        <v>5.9685811486892133</v>
      </c>
      <c r="H53" s="170">
        <v>1</v>
      </c>
    </row>
    <row r="54" spans="1:8" x14ac:dyDescent="0.2">
      <c r="A54" s="740" t="s">
        <v>347</v>
      </c>
      <c r="B54" s="178"/>
      <c r="C54" s="182">
        <v>1792</v>
      </c>
      <c r="D54" s="182">
        <v>6474</v>
      </c>
      <c r="E54" s="185">
        <v>1401</v>
      </c>
      <c r="F54" s="741">
        <f t="shared" si="1"/>
        <v>4.6209850107066384</v>
      </c>
      <c r="H54" s="170">
        <v>1</v>
      </c>
    </row>
    <row r="55" spans="1:8" x14ac:dyDescent="0.2">
      <c r="A55" s="740" t="s">
        <v>345</v>
      </c>
      <c r="B55" s="178"/>
      <c r="C55" s="182">
        <v>1402</v>
      </c>
      <c r="D55" s="182">
        <v>5786</v>
      </c>
      <c r="E55" s="185">
        <v>814</v>
      </c>
      <c r="F55" s="741">
        <f t="shared" si="1"/>
        <v>7.1081081081081079</v>
      </c>
      <c r="H55" s="170">
        <v>1</v>
      </c>
    </row>
    <row r="56" spans="1:8" x14ac:dyDescent="0.2">
      <c r="A56" s="740" t="s">
        <v>346</v>
      </c>
      <c r="B56" s="178"/>
      <c r="C56" s="179">
        <v>280</v>
      </c>
      <c r="D56" s="179">
        <v>676</v>
      </c>
      <c r="E56" s="185">
        <v>305</v>
      </c>
      <c r="F56" s="741">
        <f t="shared" si="1"/>
        <v>2.2163934426229508</v>
      </c>
      <c r="H56" s="170">
        <v>1</v>
      </c>
    </row>
    <row r="57" spans="1:8" x14ac:dyDescent="0.2">
      <c r="A57" s="740" t="s">
        <v>121</v>
      </c>
      <c r="B57" s="178"/>
      <c r="C57" s="179">
        <v>2617</v>
      </c>
      <c r="D57" s="179">
        <v>10705</v>
      </c>
      <c r="E57" s="185">
        <v>1173</v>
      </c>
      <c r="F57" s="741">
        <f t="shared" si="1"/>
        <v>9.1261722080136405</v>
      </c>
      <c r="H57" s="170">
        <v>1</v>
      </c>
    </row>
    <row r="58" spans="1:8" x14ac:dyDescent="0.2">
      <c r="A58" s="740" t="s">
        <v>120</v>
      </c>
      <c r="B58" s="178"/>
      <c r="C58" s="179">
        <v>2325</v>
      </c>
      <c r="D58" s="179">
        <v>6184</v>
      </c>
      <c r="E58" s="185">
        <v>1304</v>
      </c>
      <c r="F58" s="741">
        <f t="shared" si="1"/>
        <v>4.742331288343558</v>
      </c>
    </row>
    <row r="59" spans="1:8" x14ac:dyDescent="0.2">
      <c r="A59" s="175" t="s">
        <v>119</v>
      </c>
      <c r="B59" s="175"/>
      <c r="C59" s="183"/>
      <c r="D59" s="176">
        <f>SUM(D60:D64)</f>
        <v>49460</v>
      </c>
      <c r="E59" s="176">
        <f>SUM(E60:E64)</f>
        <v>114</v>
      </c>
      <c r="F59" s="176"/>
      <c r="H59" s="170">
        <v>1</v>
      </c>
    </row>
    <row r="60" spans="1:8" x14ac:dyDescent="0.2">
      <c r="A60" s="188" t="s">
        <v>118</v>
      </c>
      <c r="B60" s="186"/>
      <c r="C60" s="179">
        <v>3424</v>
      </c>
      <c r="D60" s="179">
        <v>3755</v>
      </c>
      <c r="E60" s="185">
        <v>91</v>
      </c>
      <c r="F60" s="741">
        <f>+D60/E60</f>
        <v>41.263736263736263</v>
      </c>
      <c r="H60" s="170">
        <v>1</v>
      </c>
    </row>
    <row r="61" spans="1:8" x14ac:dyDescent="0.2">
      <c r="A61" s="188" t="s">
        <v>117</v>
      </c>
      <c r="B61" s="186" t="s">
        <v>420</v>
      </c>
      <c r="C61" s="179">
        <v>6541</v>
      </c>
      <c r="D61" s="179">
        <v>7487</v>
      </c>
      <c r="E61" s="185">
        <v>23</v>
      </c>
      <c r="F61" s="741">
        <f>+D61/E61</f>
        <v>325.52173913043481</v>
      </c>
      <c r="H61" s="170">
        <v>1</v>
      </c>
    </row>
    <row r="62" spans="1:8" x14ac:dyDescent="0.2">
      <c r="A62" s="188" t="s">
        <v>115</v>
      </c>
      <c r="B62" s="186"/>
      <c r="C62" s="179">
        <v>629</v>
      </c>
      <c r="D62" s="179">
        <v>835</v>
      </c>
      <c r="E62" s="189"/>
      <c r="F62" s="741"/>
      <c r="H62" s="170">
        <v>1</v>
      </c>
    </row>
    <row r="63" spans="1:8" ht="24" x14ac:dyDescent="0.2">
      <c r="A63" s="188" t="s">
        <v>114</v>
      </c>
      <c r="B63" s="186" t="s">
        <v>421</v>
      </c>
      <c r="C63" s="179">
        <v>20127</v>
      </c>
      <c r="D63" s="179">
        <v>28117</v>
      </c>
      <c r="E63" s="189"/>
      <c r="F63" s="741"/>
      <c r="H63" s="170">
        <v>1</v>
      </c>
    </row>
    <row r="64" spans="1:8" ht="24" x14ac:dyDescent="0.2">
      <c r="A64" s="188" t="s">
        <v>422</v>
      </c>
      <c r="B64" s="186" t="s">
        <v>423</v>
      </c>
      <c r="C64" s="179">
        <v>5403</v>
      </c>
      <c r="D64" s="179">
        <v>9266</v>
      </c>
      <c r="E64" s="190"/>
      <c r="F64" s="741"/>
    </row>
    <row r="65" spans="1:10" x14ac:dyDescent="0.2">
      <c r="A65" s="175" t="s">
        <v>424</v>
      </c>
      <c r="B65" s="175"/>
      <c r="C65" s="183"/>
      <c r="D65" s="176">
        <f>SUM(D66:D66)</f>
        <v>70797</v>
      </c>
      <c r="E65" s="176">
        <f>SUM(E66:E66)</f>
        <v>0</v>
      </c>
      <c r="F65" s="176"/>
      <c r="H65" s="170">
        <v>1</v>
      </c>
    </row>
    <row r="66" spans="1:10" x14ac:dyDescent="0.2">
      <c r="A66" s="740" t="s">
        <v>424</v>
      </c>
      <c r="B66" s="178" t="s">
        <v>425</v>
      </c>
      <c r="C66" s="179">
        <v>48263</v>
      </c>
      <c r="D66" s="179">
        <v>70797</v>
      </c>
      <c r="E66" s="741"/>
      <c r="F66" s="741"/>
    </row>
    <row r="67" spans="1:10" x14ac:dyDescent="0.2">
      <c r="A67" s="175" t="s">
        <v>426</v>
      </c>
      <c r="B67" s="175"/>
      <c r="C67" s="183"/>
      <c r="D67" s="176">
        <f>SUM(D68:D70)</f>
        <v>26673</v>
      </c>
      <c r="E67" s="176">
        <f>SUM(E68:E70)</f>
        <v>0</v>
      </c>
      <c r="F67" s="176"/>
      <c r="H67" s="170">
        <v>1</v>
      </c>
    </row>
    <row r="68" spans="1:10" x14ac:dyDescent="0.2">
      <c r="A68" s="740" t="s">
        <v>427</v>
      </c>
      <c r="B68" s="178" t="s">
        <v>428</v>
      </c>
      <c r="C68" s="179">
        <v>1501</v>
      </c>
      <c r="D68" s="179">
        <v>2155</v>
      </c>
      <c r="E68" s="741"/>
      <c r="F68" s="741"/>
      <c r="H68" s="170">
        <v>1</v>
      </c>
    </row>
    <row r="69" spans="1:10" x14ac:dyDescent="0.2">
      <c r="A69" s="740" t="s">
        <v>429</v>
      </c>
      <c r="B69" s="178"/>
      <c r="C69" s="179">
        <v>1104</v>
      </c>
      <c r="D69" s="179">
        <v>1352</v>
      </c>
      <c r="E69" s="741"/>
      <c r="F69" s="741"/>
    </row>
    <row r="70" spans="1:10" ht="24.75" customHeight="1" x14ac:dyDescent="0.2">
      <c r="A70" s="740" t="s">
        <v>430</v>
      </c>
      <c r="B70" s="178"/>
      <c r="C70" s="179">
        <v>12273</v>
      </c>
      <c r="D70" s="179">
        <v>23166</v>
      </c>
      <c r="E70" s="741"/>
      <c r="F70" s="741"/>
    </row>
    <row r="71" spans="1:10" x14ac:dyDescent="0.2">
      <c r="A71" s="977" t="s">
        <v>4</v>
      </c>
      <c r="B71" s="978"/>
      <c r="C71" s="191">
        <v>311742</v>
      </c>
      <c r="D71" s="192">
        <f>+D4+D15+D41+D59+D65+D67+D53</f>
        <v>981463</v>
      </c>
      <c r="E71" s="192">
        <f>+E59+E53+E41+E15+E4</f>
        <v>69814</v>
      </c>
      <c r="F71" s="193">
        <f>+D71/E71</f>
        <v>14.058254791302604</v>
      </c>
    </row>
    <row r="72" spans="1:10" ht="12" customHeight="1" x14ac:dyDescent="0.2">
      <c r="C72" s="194"/>
      <c r="E72" s="195"/>
    </row>
    <row r="73" spans="1:10" x14ac:dyDescent="0.2">
      <c r="A73" s="979" t="s">
        <v>431</v>
      </c>
      <c r="B73" s="979"/>
      <c r="C73" s="979"/>
      <c r="D73" s="979"/>
      <c r="E73" s="979"/>
      <c r="F73" s="979"/>
    </row>
    <row r="75" spans="1:10" x14ac:dyDescent="0.2">
      <c r="A75" s="169" t="s">
        <v>6</v>
      </c>
    </row>
    <row r="77" spans="1:10" x14ac:dyDescent="0.2">
      <c r="F77" s="195"/>
      <c r="I77" s="177"/>
      <c r="J77" s="196"/>
    </row>
    <row r="78" spans="1:10" x14ac:dyDescent="0.2">
      <c r="I78" s="177" t="s">
        <v>432</v>
      </c>
      <c r="J78" s="196">
        <f>+D4</f>
        <v>143173</v>
      </c>
    </row>
    <row r="79" spans="1:10" x14ac:dyDescent="0.2">
      <c r="G79" s="197"/>
      <c r="H79" s="197"/>
      <c r="I79" s="177" t="s">
        <v>181</v>
      </c>
      <c r="J79" s="196">
        <f>+D15</f>
        <v>441884</v>
      </c>
    </row>
    <row r="80" spans="1:10" x14ac:dyDescent="0.2">
      <c r="D80" s="198"/>
      <c r="E80" s="199"/>
      <c r="F80" s="199"/>
      <c r="G80" s="197"/>
      <c r="H80" s="197"/>
      <c r="I80" s="177" t="s">
        <v>433</v>
      </c>
      <c r="J80" s="196">
        <f>+D41</f>
        <v>219651</v>
      </c>
    </row>
    <row r="81" spans="4:10" x14ac:dyDescent="0.2">
      <c r="D81" s="198"/>
      <c r="E81" s="199"/>
      <c r="F81" s="199"/>
      <c r="G81" s="197"/>
      <c r="H81" s="197"/>
      <c r="I81" s="177" t="s">
        <v>119</v>
      </c>
      <c r="J81" s="196">
        <f>+D59</f>
        <v>49460</v>
      </c>
    </row>
    <row r="82" spans="4:10" x14ac:dyDescent="0.2">
      <c r="D82" s="198"/>
      <c r="E82" s="199"/>
      <c r="F82" s="199"/>
      <c r="G82" s="197"/>
      <c r="H82" s="197"/>
      <c r="I82" s="177" t="s">
        <v>424</v>
      </c>
      <c r="J82" s="196">
        <f>+D65</f>
        <v>70797</v>
      </c>
    </row>
    <row r="83" spans="4:10" x14ac:dyDescent="0.2">
      <c r="D83" s="198"/>
      <c r="E83" s="199"/>
      <c r="F83" s="199"/>
      <c r="G83" s="197"/>
      <c r="H83" s="197"/>
      <c r="I83" s="177" t="s">
        <v>434</v>
      </c>
      <c r="J83" s="196">
        <f>+D67</f>
        <v>26673</v>
      </c>
    </row>
    <row r="84" spans="4:10" x14ac:dyDescent="0.2">
      <c r="D84" s="198"/>
      <c r="E84" s="199"/>
      <c r="F84" s="199"/>
      <c r="G84" s="197"/>
      <c r="H84" s="197"/>
    </row>
    <row r="85" spans="4:10" x14ac:dyDescent="0.2">
      <c r="D85" s="198"/>
      <c r="E85" s="199"/>
      <c r="F85" s="199"/>
      <c r="G85" s="197"/>
      <c r="H85" s="197"/>
    </row>
    <row r="86" spans="4:10" x14ac:dyDescent="0.2">
      <c r="D86" s="198"/>
      <c r="E86" s="199"/>
      <c r="F86" s="199"/>
      <c r="G86" s="197"/>
      <c r="H86" s="197"/>
    </row>
    <row r="87" spans="4:10" x14ac:dyDescent="0.2">
      <c r="D87" s="198"/>
      <c r="E87" s="199"/>
      <c r="F87" s="199"/>
      <c r="G87" s="197"/>
      <c r="H87" s="197"/>
    </row>
    <row r="88" spans="4:10" x14ac:dyDescent="0.2">
      <c r="D88" s="198"/>
      <c r="E88" s="199"/>
      <c r="F88" s="199"/>
      <c r="G88" s="197"/>
      <c r="H88" s="197"/>
    </row>
    <row r="89" spans="4:10" x14ac:dyDescent="0.2">
      <c r="D89" s="198"/>
      <c r="E89" s="199"/>
      <c r="F89" s="199"/>
      <c r="G89" s="200"/>
      <c r="H89" s="200"/>
    </row>
    <row r="90" spans="4:10" x14ac:dyDescent="0.2">
      <c r="D90" s="198"/>
      <c r="E90" s="199"/>
      <c r="F90" s="199"/>
    </row>
    <row r="97" spans="3:5" x14ac:dyDescent="0.2">
      <c r="C97" s="201">
        <f>SUM(C4:C71)</f>
        <v>852233</v>
      </c>
      <c r="D97" s="201">
        <f>SUM(D4:D71)</f>
        <v>2944389</v>
      </c>
      <c r="E97" s="195">
        <f>SUM(E4:E71)</f>
        <v>209442</v>
      </c>
    </row>
    <row r="98" spans="3:5" x14ac:dyDescent="0.2">
      <c r="C98" s="170">
        <f>+C97/3</f>
        <v>284077.66666666669</v>
      </c>
      <c r="D98" s="170">
        <f>+D97/3</f>
        <v>981463</v>
      </c>
      <c r="E98" s="172">
        <f>+E97/3</f>
        <v>69814</v>
      </c>
    </row>
    <row r="99" spans="3:5" x14ac:dyDescent="0.2">
      <c r="D99" s="201">
        <f>+D98-D71</f>
        <v>0</v>
      </c>
      <c r="E99" s="195">
        <f>+E98-E71</f>
        <v>0</v>
      </c>
    </row>
  </sheetData>
  <mergeCells count="27">
    <mergeCell ref="A71:B71"/>
    <mergeCell ref="A73:F73"/>
    <mergeCell ref="A39:A40"/>
    <mergeCell ref="E39:E40"/>
    <mergeCell ref="F39:F40"/>
    <mergeCell ref="A45:A46"/>
    <mergeCell ref="E45:E46"/>
    <mergeCell ref="F45:F46"/>
    <mergeCell ref="A33:A34"/>
    <mergeCell ref="E33:E34"/>
    <mergeCell ref="F33:F34"/>
    <mergeCell ref="A36:A37"/>
    <mergeCell ref="E36:E37"/>
    <mergeCell ref="F36:F37"/>
    <mergeCell ref="F23:F24"/>
    <mergeCell ref="A28:A29"/>
    <mergeCell ref="E28:E29"/>
    <mergeCell ref="F28:F29"/>
    <mergeCell ref="A30:A31"/>
    <mergeCell ref="E30:E31"/>
    <mergeCell ref="F30:F31"/>
    <mergeCell ref="A23:A24"/>
    <mergeCell ref="E23:E24"/>
    <mergeCell ref="A1:F1"/>
    <mergeCell ref="A21:A22"/>
    <mergeCell ref="E21:E22"/>
    <mergeCell ref="F21:F22"/>
  </mergeCells>
  <printOptions horizontalCentered="1" verticalCentered="1"/>
  <pageMargins left="0.39370078740157483" right="0.39370078740157483" top="0.39370078740157483" bottom="0.19685039370078741" header="0" footer="0"/>
  <pageSetup scale="80" fitToHeight="9" orientation="portrait" r:id="rId1"/>
  <headerFooter alignWithMargins="0"/>
  <rowBreaks count="1" manualBreakCount="1">
    <brk id="58" max="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76"/>
  <sheetViews>
    <sheetView showGridLines="0" showZeros="0" zoomScaleNormal="100" zoomScaleSheetLayoutView="100" workbookViewId="0">
      <selection activeCell="A10" sqref="A10"/>
    </sheetView>
  </sheetViews>
  <sheetFormatPr baseColWidth="10" defaultRowHeight="12" x14ac:dyDescent="0.2"/>
  <cols>
    <col min="1" max="1" width="38.85546875" style="92" customWidth="1"/>
    <col min="2" max="2" width="12.42578125" style="93" customWidth="1"/>
    <col min="3" max="3" width="9.140625" style="92" bestFit="1" customWidth="1"/>
    <col min="4" max="16384" width="11.42578125" style="92"/>
  </cols>
  <sheetData>
    <row r="1" spans="1:3" s="108" customFormat="1" ht="15" customHeight="1" x14ac:dyDescent="0.2">
      <c r="A1" s="982" t="s">
        <v>339</v>
      </c>
      <c r="B1" s="982"/>
      <c r="C1" s="982"/>
    </row>
    <row r="2" spans="1:3" ht="14.25" customHeight="1" x14ac:dyDescent="0.2">
      <c r="A2" s="107"/>
      <c r="B2" s="106"/>
      <c r="C2" s="105"/>
    </row>
    <row r="3" spans="1:3" ht="24" customHeight="1" x14ac:dyDescent="0.2">
      <c r="A3" s="104" t="s">
        <v>338</v>
      </c>
      <c r="B3" s="103" t="s">
        <v>337</v>
      </c>
      <c r="C3" s="102" t="s">
        <v>336</v>
      </c>
    </row>
    <row r="4" spans="1:3" ht="12.75" customHeight="1" x14ac:dyDescent="0.2">
      <c r="A4" s="214"/>
      <c r="B4" s="100"/>
      <c r="C4" s="99"/>
    </row>
    <row r="5" spans="1:3" x14ac:dyDescent="0.2">
      <c r="A5" s="213" t="s">
        <v>505</v>
      </c>
      <c r="B5" s="211">
        <v>2010</v>
      </c>
      <c r="C5" s="983" t="s">
        <v>333</v>
      </c>
    </row>
    <row r="6" spans="1:3" x14ac:dyDescent="0.2">
      <c r="A6" s="212" t="s">
        <v>504</v>
      </c>
      <c r="B6" s="211">
        <v>2010</v>
      </c>
      <c r="C6" s="984"/>
    </row>
    <row r="7" spans="1:3" x14ac:dyDescent="0.2">
      <c r="A7" s="98" t="s">
        <v>503</v>
      </c>
      <c r="B7" s="97">
        <v>2010</v>
      </c>
      <c r="C7" s="984"/>
    </row>
    <row r="8" spans="1:3" x14ac:dyDescent="0.2">
      <c r="A8" s="98" t="s">
        <v>502</v>
      </c>
      <c r="B8" s="97">
        <v>2005</v>
      </c>
      <c r="C8" s="984"/>
    </row>
    <row r="9" spans="1:3" x14ac:dyDescent="0.2">
      <c r="A9" s="98" t="s">
        <v>501</v>
      </c>
      <c r="B9" s="97">
        <v>2012</v>
      </c>
      <c r="C9" s="984"/>
    </row>
    <row r="10" spans="1:3" x14ac:dyDescent="0.2">
      <c r="A10" s="98" t="s">
        <v>500</v>
      </c>
      <c r="B10" s="97">
        <v>2012</v>
      </c>
      <c r="C10" s="984"/>
    </row>
    <row r="11" spans="1:3" x14ac:dyDescent="0.2">
      <c r="A11" s="98" t="s">
        <v>499</v>
      </c>
      <c r="B11" s="97">
        <v>2011</v>
      </c>
      <c r="C11" s="984"/>
    </row>
    <row r="12" spans="1:3" x14ac:dyDescent="0.2">
      <c r="A12" s="98" t="s">
        <v>498</v>
      </c>
      <c r="B12" s="97">
        <v>2012</v>
      </c>
      <c r="C12" s="984"/>
    </row>
    <row r="13" spans="1:3" x14ac:dyDescent="0.2">
      <c r="A13" s="98" t="s">
        <v>497</v>
      </c>
      <c r="B13" s="97">
        <v>2011</v>
      </c>
      <c r="C13" s="984"/>
    </row>
    <row r="14" spans="1:3" x14ac:dyDescent="0.2">
      <c r="A14" s="98" t="s">
        <v>496</v>
      </c>
      <c r="B14" s="97">
        <v>2012</v>
      </c>
      <c r="C14" s="984"/>
    </row>
    <row r="15" spans="1:3" x14ac:dyDescent="0.2">
      <c r="A15" s="210" t="s">
        <v>495</v>
      </c>
      <c r="B15" s="209">
        <v>2010</v>
      </c>
      <c r="C15" s="984"/>
    </row>
    <row r="16" spans="1:3" x14ac:dyDescent="0.2">
      <c r="A16" s="210" t="s">
        <v>494</v>
      </c>
      <c r="B16" s="97">
        <v>2010</v>
      </c>
      <c r="C16" s="984"/>
    </row>
    <row r="17" spans="1:3" x14ac:dyDescent="0.2">
      <c r="A17" s="98" t="s">
        <v>493</v>
      </c>
      <c r="B17" s="97">
        <v>2012</v>
      </c>
      <c r="C17" s="984"/>
    </row>
    <row r="18" spans="1:3" x14ac:dyDescent="0.2">
      <c r="A18" s="98" t="s">
        <v>492</v>
      </c>
      <c r="B18" s="97">
        <v>2013</v>
      </c>
      <c r="C18" s="984"/>
    </row>
    <row r="19" spans="1:3" x14ac:dyDescent="0.2">
      <c r="A19" s="98" t="s">
        <v>491</v>
      </c>
      <c r="B19" s="97">
        <v>2013</v>
      </c>
      <c r="C19" s="984"/>
    </row>
    <row r="20" spans="1:3" x14ac:dyDescent="0.2">
      <c r="A20" s="98" t="s">
        <v>490</v>
      </c>
      <c r="B20" s="97">
        <v>2012</v>
      </c>
      <c r="C20" s="984"/>
    </row>
    <row r="21" spans="1:3" x14ac:dyDescent="0.2">
      <c r="A21" s="98" t="s">
        <v>489</v>
      </c>
      <c r="B21" s="97">
        <v>2012</v>
      </c>
      <c r="C21" s="984"/>
    </row>
    <row r="22" spans="1:3" ht="24" x14ac:dyDescent="0.2">
      <c r="A22" s="98" t="s">
        <v>488</v>
      </c>
      <c r="B22" s="209" t="s">
        <v>487</v>
      </c>
      <c r="C22" s="984"/>
    </row>
    <row r="23" spans="1:3" x14ac:dyDescent="0.2">
      <c r="A23" s="98" t="s">
        <v>486</v>
      </c>
      <c r="B23" s="97">
        <v>2012</v>
      </c>
      <c r="C23" s="984"/>
    </row>
    <row r="24" spans="1:3" x14ac:dyDescent="0.2">
      <c r="A24" s="208" t="s">
        <v>485</v>
      </c>
      <c r="B24" s="207">
        <v>2013</v>
      </c>
      <c r="C24" s="984"/>
    </row>
    <row r="25" spans="1:3" x14ac:dyDescent="0.2">
      <c r="A25" s="98" t="s">
        <v>484</v>
      </c>
      <c r="B25" s="97">
        <v>2010</v>
      </c>
      <c r="C25" s="984"/>
    </row>
    <row r="26" spans="1:3" x14ac:dyDescent="0.2">
      <c r="A26" s="98" t="s">
        <v>483</v>
      </c>
      <c r="B26" s="97">
        <v>2013</v>
      </c>
      <c r="C26" s="984"/>
    </row>
    <row r="27" spans="1:3" x14ac:dyDescent="0.2">
      <c r="A27" s="98" t="s">
        <v>482</v>
      </c>
      <c r="B27" s="97">
        <v>2012</v>
      </c>
      <c r="C27" s="984"/>
    </row>
    <row r="28" spans="1:3" x14ac:dyDescent="0.2">
      <c r="A28" s="98" t="s">
        <v>481</v>
      </c>
      <c r="B28" s="97">
        <v>2010</v>
      </c>
      <c r="C28" s="984"/>
    </row>
    <row r="29" spans="1:3" x14ac:dyDescent="0.2">
      <c r="A29" s="98" t="s">
        <v>480</v>
      </c>
      <c r="B29" s="97">
        <v>2013</v>
      </c>
      <c r="C29" s="984"/>
    </row>
    <row r="30" spans="1:3" x14ac:dyDescent="0.2">
      <c r="A30" s="98" t="s">
        <v>479</v>
      </c>
      <c r="B30" s="97" t="s">
        <v>478</v>
      </c>
      <c r="C30" s="984"/>
    </row>
    <row r="31" spans="1:3" x14ac:dyDescent="0.2">
      <c r="A31" s="98" t="s">
        <v>477</v>
      </c>
      <c r="B31" s="97">
        <v>2012</v>
      </c>
      <c r="C31" s="984"/>
    </row>
    <row r="32" spans="1:3" x14ac:dyDescent="0.2">
      <c r="A32" s="98" t="s">
        <v>476</v>
      </c>
      <c r="B32" s="97">
        <v>2012</v>
      </c>
      <c r="C32" s="984"/>
    </row>
    <row r="33" spans="1:3" x14ac:dyDescent="0.2">
      <c r="A33" s="98" t="s">
        <v>475</v>
      </c>
      <c r="B33" s="97">
        <v>2005</v>
      </c>
      <c r="C33" s="984"/>
    </row>
    <row r="34" spans="1:3" ht="12.75" customHeight="1" x14ac:dyDescent="0.2">
      <c r="A34" s="98" t="s">
        <v>474</v>
      </c>
      <c r="B34" s="97">
        <v>2009</v>
      </c>
      <c r="C34" s="984"/>
    </row>
    <row r="35" spans="1:3" x14ac:dyDescent="0.2">
      <c r="A35" s="98" t="s">
        <v>473</v>
      </c>
      <c r="B35" s="97">
        <v>2013</v>
      </c>
      <c r="C35" s="985"/>
    </row>
    <row r="36" spans="1:3" x14ac:dyDescent="0.2">
      <c r="A36" s="101" t="s">
        <v>472</v>
      </c>
      <c r="B36" s="100"/>
      <c r="C36" s="99"/>
    </row>
    <row r="37" spans="1:3" x14ac:dyDescent="0.2">
      <c r="A37" s="98" t="s">
        <v>471</v>
      </c>
      <c r="B37" s="97">
        <v>2012</v>
      </c>
      <c r="C37" s="986" t="s">
        <v>333</v>
      </c>
    </row>
    <row r="38" spans="1:3" ht="12.75" customHeight="1" x14ac:dyDescent="0.2">
      <c r="A38" s="98" t="s">
        <v>470</v>
      </c>
      <c r="B38" s="97">
        <v>2012</v>
      </c>
      <c r="C38" s="986"/>
    </row>
    <row r="39" spans="1:3" x14ac:dyDescent="0.2">
      <c r="A39" s="98" t="s">
        <v>469</v>
      </c>
      <c r="B39" s="97">
        <v>2008</v>
      </c>
      <c r="C39" s="986"/>
    </row>
    <row r="40" spans="1:3" x14ac:dyDescent="0.2">
      <c r="A40" s="98" t="s">
        <v>468</v>
      </c>
      <c r="B40" s="97">
        <v>2012</v>
      </c>
      <c r="C40" s="987" t="s">
        <v>467</v>
      </c>
    </row>
    <row r="41" spans="1:3" x14ac:dyDescent="0.2">
      <c r="A41" s="98" t="s">
        <v>466</v>
      </c>
      <c r="B41" s="97">
        <v>2012</v>
      </c>
      <c r="C41" s="988"/>
    </row>
    <row r="42" spans="1:3" x14ac:dyDescent="0.2">
      <c r="A42" s="101" t="s">
        <v>465</v>
      </c>
      <c r="B42" s="100"/>
      <c r="C42" s="99"/>
    </row>
    <row r="43" spans="1:3" x14ac:dyDescent="0.2">
      <c r="A43" s="98" t="s">
        <v>464</v>
      </c>
      <c r="B43" s="97">
        <v>2012</v>
      </c>
      <c r="C43" s="981" t="s">
        <v>333</v>
      </c>
    </row>
    <row r="44" spans="1:3" ht="12.75" customHeight="1" x14ac:dyDescent="0.2">
      <c r="A44" s="98" t="s">
        <v>463</v>
      </c>
      <c r="B44" s="97">
        <v>2012</v>
      </c>
      <c r="C44" s="981"/>
    </row>
    <row r="45" spans="1:3" x14ac:dyDescent="0.2">
      <c r="A45" s="98" t="s">
        <v>462</v>
      </c>
      <c r="B45" s="97">
        <v>2012</v>
      </c>
      <c r="C45" s="981"/>
    </row>
    <row r="46" spans="1:3" x14ac:dyDescent="0.2">
      <c r="A46" s="98" t="s">
        <v>461</v>
      </c>
      <c r="B46" s="97">
        <v>2012</v>
      </c>
      <c r="C46" s="981"/>
    </row>
    <row r="47" spans="1:3" x14ac:dyDescent="0.2">
      <c r="A47" s="98" t="s">
        <v>460</v>
      </c>
      <c r="B47" s="97">
        <v>2012</v>
      </c>
      <c r="C47" s="981"/>
    </row>
    <row r="48" spans="1:3" x14ac:dyDescent="0.2">
      <c r="A48" s="101" t="s">
        <v>335</v>
      </c>
      <c r="B48" s="100"/>
      <c r="C48" s="99"/>
    </row>
    <row r="49" spans="1:3" ht="12.75" customHeight="1" x14ac:dyDescent="0.2">
      <c r="A49" s="98" t="s">
        <v>334</v>
      </c>
      <c r="B49" s="97">
        <v>2010</v>
      </c>
      <c r="C49" s="986" t="s">
        <v>333</v>
      </c>
    </row>
    <row r="50" spans="1:3" x14ac:dyDescent="0.2">
      <c r="A50" s="98" t="s">
        <v>332</v>
      </c>
      <c r="B50" s="97">
        <v>2011</v>
      </c>
      <c r="C50" s="986"/>
    </row>
    <row r="51" spans="1:3" x14ac:dyDescent="0.2">
      <c r="A51" s="98" t="s">
        <v>459</v>
      </c>
      <c r="B51" s="97">
        <v>2011</v>
      </c>
      <c r="C51" s="986"/>
    </row>
    <row r="52" spans="1:3" x14ac:dyDescent="0.2">
      <c r="A52" s="98" t="s">
        <v>331</v>
      </c>
      <c r="B52" s="97">
        <v>2010</v>
      </c>
      <c r="C52" s="986"/>
    </row>
    <row r="53" spans="1:3" x14ac:dyDescent="0.2">
      <c r="A53" s="101" t="s">
        <v>458</v>
      </c>
      <c r="B53" s="100"/>
      <c r="C53" s="99"/>
    </row>
    <row r="54" spans="1:3" x14ac:dyDescent="0.2">
      <c r="A54" s="98" t="s">
        <v>457</v>
      </c>
      <c r="B54" s="97">
        <v>2006</v>
      </c>
      <c r="C54" s="986" t="s">
        <v>333</v>
      </c>
    </row>
    <row r="55" spans="1:3" x14ac:dyDescent="0.2">
      <c r="A55" s="98" t="s">
        <v>456</v>
      </c>
      <c r="B55" s="97">
        <v>2006</v>
      </c>
      <c r="C55" s="986"/>
    </row>
    <row r="56" spans="1:3" ht="12.75" customHeight="1" x14ac:dyDescent="0.2">
      <c r="A56" s="98" t="s">
        <v>455</v>
      </c>
      <c r="B56" s="97">
        <v>2006</v>
      </c>
      <c r="C56" s="986"/>
    </row>
    <row r="57" spans="1:3" x14ac:dyDescent="0.2">
      <c r="A57" s="98" t="s">
        <v>454</v>
      </c>
      <c r="B57" s="97">
        <v>2012</v>
      </c>
      <c r="C57" s="986"/>
    </row>
    <row r="58" spans="1:3" x14ac:dyDescent="0.2">
      <c r="A58" s="98" t="s">
        <v>453</v>
      </c>
      <c r="B58" s="97">
        <v>2006</v>
      </c>
      <c r="C58" s="986"/>
    </row>
    <row r="59" spans="1:3" x14ac:dyDescent="0.2">
      <c r="A59" s="98" t="s">
        <v>452</v>
      </c>
      <c r="B59" s="97">
        <v>2006</v>
      </c>
      <c r="C59" s="986"/>
    </row>
    <row r="60" spans="1:3" x14ac:dyDescent="0.2">
      <c r="A60" s="98" t="s">
        <v>451</v>
      </c>
      <c r="B60" s="97">
        <v>2006</v>
      </c>
      <c r="C60" s="986"/>
    </row>
    <row r="61" spans="1:3" x14ac:dyDescent="0.2">
      <c r="A61" s="101" t="s">
        <v>450</v>
      </c>
      <c r="B61" s="100"/>
      <c r="C61" s="99"/>
    </row>
    <row r="62" spans="1:3" x14ac:dyDescent="0.2">
      <c r="A62" s="98" t="s">
        <v>449</v>
      </c>
      <c r="B62" s="97">
        <v>2011</v>
      </c>
      <c r="C62" s="991" t="s">
        <v>333</v>
      </c>
    </row>
    <row r="63" spans="1:3" x14ac:dyDescent="0.2">
      <c r="A63" s="98" t="s">
        <v>448</v>
      </c>
      <c r="B63" s="97">
        <v>2011</v>
      </c>
      <c r="C63" s="992"/>
    </row>
    <row r="64" spans="1:3" x14ac:dyDescent="0.2">
      <c r="A64" s="98" t="s">
        <v>447</v>
      </c>
      <c r="B64" s="97">
        <v>2011</v>
      </c>
      <c r="C64" s="992"/>
    </row>
    <row r="65" spans="1:3" x14ac:dyDescent="0.2">
      <c r="A65" s="98" t="s">
        <v>446</v>
      </c>
      <c r="B65" s="97">
        <v>2012</v>
      </c>
      <c r="C65" s="993"/>
    </row>
    <row r="66" spans="1:3" x14ac:dyDescent="0.2">
      <c r="A66" s="101" t="s">
        <v>445</v>
      </c>
      <c r="B66" s="100"/>
      <c r="C66" s="99"/>
    </row>
    <row r="67" spans="1:3" x14ac:dyDescent="0.2">
      <c r="A67" s="98" t="s">
        <v>444</v>
      </c>
      <c r="B67" s="97">
        <v>2005</v>
      </c>
      <c r="C67" s="981" t="s">
        <v>333</v>
      </c>
    </row>
    <row r="68" spans="1:3" ht="12" customHeight="1" x14ac:dyDescent="0.2">
      <c r="A68" s="98" t="s">
        <v>443</v>
      </c>
      <c r="B68" s="97">
        <v>2005</v>
      </c>
      <c r="C68" s="981"/>
    </row>
    <row r="69" spans="1:3" x14ac:dyDescent="0.2">
      <c r="A69" s="98" t="s">
        <v>442</v>
      </c>
      <c r="B69" s="97">
        <v>2005</v>
      </c>
      <c r="C69" s="981"/>
    </row>
    <row r="70" spans="1:3" x14ac:dyDescent="0.2">
      <c r="A70" s="98" t="s">
        <v>441</v>
      </c>
      <c r="B70" s="92">
        <v>2012</v>
      </c>
      <c r="C70" s="981"/>
    </row>
    <row r="71" spans="1:3" x14ac:dyDescent="0.2">
      <c r="A71" s="994"/>
      <c r="B71" s="995"/>
      <c r="C71" s="996"/>
    </row>
    <row r="72" spans="1:3" x14ac:dyDescent="0.2">
      <c r="A72" s="96"/>
      <c r="B72" s="95"/>
      <c r="C72" s="94"/>
    </row>
    <row r="73" spans="1:3" ht="24" customHeight="1" x14ac:dyDescent="0.2">
      <c r="A73" s="997" t="s">
        <v>440</v>
      </c>
      <c r="B73" s="997"/>
      <c r="C73" s="997"/>
    </row>
    <row r="74" spans="1:3" x14ac:dyDescent="0.2">
      <c r="A74" s="206"/>
      <c r="B74" s="206"/>
      <c r="C74" s="206"/>
    </row>
    <row r="75" spans="1:3" x14ac:dyDescent="0.2">
      <c r="A75" s="989" t="s">
        <v>439</v>
      </c>
      <c r="B75" s="989"/>
      <c r="C75" s="989"/>
    </row>
    <row r="76" spans="1:3" x14ac:dyDescent="0.2">
      <c r="A76" s="990" t="s">
        <v>7</v>
      </c>
      <c r="B76" s="990"/>
      <c r="C76" s="990"/>
    </row>
  </sheetData>
  <mergeCells count="13">
    <mergeCell ref="A75:C75"/>
    <mergeCell ref="A76:C76"/>
    <mergeCell ref="C49:C52"/>
    <mergeCell ref="C54:C60"/>
    <mergeCell ref="C62:C65"/>
    <mergeCell ref="C67:C70"/>
    <mergeCell ref="A71:C71"/>
    <mergeCell ref="A73:C73"/>
    <mergeCell ref="C43:C47"/>
    <mergeCell ref="A1:C1"/>
    <mergeCell ref="C5:C35"/>
    <mergeCell ref="C37:C39"/>
    <mergeCell ref="C40:C41"/>
  </mergeCells>
  <printOptions horizontalCentered="1" verticalCentered="1"/>
  <pageMargins left="0.39370078740157483" right="0.39370078740157483" top="0.39370078740157483" bottom="0.19685039370078741" header="0" footer="0"/>
  <pageSetup fitToHeight="9" orientation="portrait" r:id="rId1"/>
  <headerFooter alignWithMargins="0"/>
  <rowBreaks count="1" manualBreakCount="1">
    <brk id="48" max="2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showZeros="0" zoomScaleNormal="100" zoomScaleSheetLayoutView="100" workbookViewId="0">
      <selection sqref="A1:XFD3"/>
    </sheetView>
  </sheetViews>
  <sheetFormatPr baseColWidth="10" defaultColWidth="11.42578125" defaultRowHeight="12" x14ac:dyDescent="0.2"/>
  <cols>
    <col min="1" max="1" width="54.28515625" style="109" customWidth="1"/>
    <col min="2" max="6" width="5.5703125" style="110" customWidth="1"/>
    <col min="7" max="7" width="5.5703125" style="111" customWidth="1"/>
    <col min="8" max="12" width="5.5703125" style="110" customWidth="1"/>
    <col min="13" max="16384" width="11.42578125" style="109"/>
  </cols>
  <sheetData>
    <row r="1" spans="1:12" s="116" customFormat="1" x14ac:dyDescent="0.2">
      <c r="A1" s="999" t="s">
        <v>910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</row>
    <row r="2" spans="1:12" x14ac:dyDescent="0.2">
      <c r="A2" s="123"/>
      <c r="J2" s="122"/>
    </row>
    <row r="3" spans="1:12" ht="68.25" x14ac:dyDescent="0.2">
      <c r="A3" s="121" t="s">
        <v>367</v>
      </c>
      <c r="B3" s="120" t="s">
        <v>366</v>
      </c>
      <c r="C3" s="120" t="s">
        <v>365</v>
      </c>
      <c r="D3" s="120" t="s">
        <v>364</v>
      </c>
      <c r="E3" s="120" t="s">
        <v>363</v>
      </c>
      <c r="F3" s="120" t="s">
        <v>362</v>
      </c>
      <c r="G3" s="120" t="s">
        <v>438</v>
      </c>
      <c r="H3" s="120" t="s">
        <v>361</v>
      </c>
      <c r="I3" s="120" t="s">
        <v>360</v>
      </c>
      <c r="J3" s="120" t="s">
        <v>359</v>
      </c>
      <c r="K3" s="120" t="s">
        <v>358</v>
      </c>
      <c r="L3" s="119" t="s">
        <v>357</v>
      </c>
    </row>
    <row r="4" spans="1:12" s="118" customFormat="1" x14ac:dyDescent="0.2">
      <c r="A4" s="678" t="s">
        <v>356</v>
      </c>
      <c r="B4" s="117">
        <f t="shared" ref="B4:L4" si="0">SUM(B5:B13)</f>
        <v>248</v>
      </c>
      <c r="C4" s="117">
        <f>SUM(C5:C13)</f>
        <v>37</v>
      </c>
      <c r="D4" s="117">
        <f t="shared" si="0"/>
        <v>29</v>
      </c>
      <c r="E4" s="117">
        <f t="shared" si="0"/>
        <v>0</v>
      </c>
      <c r="F4" s="117">
        <f t="shared" si="0"/>
        <v>26</v>
      </c>
      <c r="G4" s="117">
        <f t="shared" si="0"/>
        <v>9</v>
      </c>
      <c r="H4" s="117">
        <f t="shared" si="0"/>
        <v>9</v>
      </c>
      <c r="I4" s="117">
        <f t="shared" si="0"/>
        <v>45</v>
      </c>
      <c r="J4" s="117">
        <f t="shared" si="0"/>
        <v>9</v>
      </c>
      <c r="K4" s="117">
        <f t="shared" si="0"/>
        <v>119</v>
      </c>
      <c r="L4" s="117">
        <f t="shared" si="0"/>
        <v>267</v>
      </c>
    </row>
    <row r="5" spans="1:12" s="681" customFormat="1" x14ac:dyDescent="0.2">
      <c r="A5" s="679" t="s">
        <v>133</v>
      </c>
      <c r="B5" s="690">
        <v>18</v>
      </c>
      <c r="C5" s="690">
        <v>4</v>
      </c>
      <c r="D5" s="690">
        <v>3</v>
      </c>
      <c r="E5" s="691">
        <v>0</v>
      </c>
      <c r="F5" s="690">
        <v>2</v>
      </c>
      <c r="G5" s="680">
        <v>1</v>
      </c>
      <c r="H5" s="690">
        <v>1</v>
      </c>
      <c r="I5" s="690">
        <v>1</v>
      </c>
      <c r="J5" s="690">
        <v>1</v>
      </c>
      <c r="K5" s="690">
        <v>5</v>
      </c>
      <c r="L5" s="690">
        <v>7</v>
      </c>
    </row>
    <row r="6" spans="1:12" s="681" customFormat="1" x14ac:dyDescent="0.2">
      <c r="A6" s="679" t="s">
        <v>355</v>
      </c>
      <c r="B6" s="690">
        <v>36</v>
      </c>
      <c r="C6" s="690">
        <v>4</v>
      </c>
      <c r="D6" s="690">
        <v>3</v>
      </c>
      <c r="E6" s="691">
        <v>0</v>
      </c>
      <c r="F6" s="690">
        <v>3</v>
      </c>
      <c r="G6" s="680">
        <v>1</v>
      </c>
      <c r="H6" s="690">
        <v>1</v>
      </c>
      <c r="I6" s="690">
        <v>9</v>
      </c>
      <c r="J6" s="690">
        <v>1</v>
      </c>
      <c r="K6" s="690">
        <v>26</v>
      </c>
      <c r="L6" s="690">
        <v>47</v>
      </c>
    </row>
    <row r="7" spans="1:12" s="681" customFormat="1" x14ac:dyDescent="0.2">
      <c r="A7" s="679" t="s">
        <v>354</v>
      </c>
      <c r="B7" s="690">
        <v>29</v>
      </c>
      <c r="C7" s="690">
        <v>4</v>
      </c>
      <c r="D7" s="690">
        <v>3</v>
      </c>
      <c r="E7" s="691">
        <v>0</v>
      </c>
      <c r="F7" s="690">
        <v>2</v>
      </c>
      <c r="G7" s="680">
        <v>1</v>
      </c>
      <c r="H7" s="690">
        <v>1</v>
      </c>
      <c r="I7" s="690">
        <v>5</v>
      </c>
      <c r="J7" s="690">
        <v>1</v>
      </c>
      <c r="K7" s="690">
        <v>17</v>
      </c>
      <c r="L7" s="690">
        <v>37</v>
      </c>
    </row>
    <row r="8" spans="1:12" s="681" customFormat="1" x14ac:dyDescent="0.2">
      <c r="A8" s="679" t="s">
        <v>353</v>
      </c>
      <c r="B8" s="690">
        <v>24</v>
      </c>
      <c r="C8" s="690">
        <v>4</v>
      </c>
      <c r="D8" s="690">
        <v>4</v>
      </c>
      <c r="E8" s="691">
        <v>0</v>
      </c>
      <c r="F8" s="690">
        <v>3</v>
      </c>
      <c r="G8" s="680">
        <v>1</v>
      </c>
      <c r="H8" s="690">
        <v>1</v>
      </c>
      <c r="I8" s="690">
        <v>4</v>
      </c>
      <c r="J8" s="690">
        <v>1</v>
      </c>
      <c r="K8" s="690">
        <v>5</v>
      </c>
      <c r="L8" s="690">
        <v>19</v>
      </c>
    </row>
    <row r="9" spans="1:12" s="681" customFormat="1" x14ac:dyDescent="0.2">
      <c r="A9" s="679" t="s">
        <v>352</v>
      </c>
      <c r="B9" s="690">
        <v>25</v>
      </c>
      <c r="C9" s="690">
        <v>4</v>
      </c>
      <c r="D9" s="690">
        <v>3</v>
      </c>
      <c r="E9" s="691">
        <v>0</v>
      </c>
      <c r="F9" s="690">
        <v>2</v>
      </c>
      <c r="G9" s="680">
        <v>1</v>
      </c>
      <c r="H9" s="690">
        <v>1</v>
      </c>
      <c r="I9" s="690">
        <v>7</v>
      </c>
      <c r="J9" s="690">
        <v>1</v>
      </c>
      <c r="K9" s="690">
        <v>18</v>
      </c>
      <c r="L9" s="690">
        <v>35</v>
      </c>
    </row>
    <row r="10" spans="1:12" s="681" customFormat="1" x14ac:dyDescent="0.2">
      <c r="A10" s="679" t="s">
        <v>351</v>
      </c>
      <c r="B10" s="690">
        <v>34</v>
      </c>
      <c r="C10" s="690">
        <v>4</v>
      </c>
      <c r="D10" s="690">
        <v>3</v>
      </c>
      <c r="E10" s="691">
        <v>0</v>
      </c>
      <c r="F10" s="690">
        <v>3</v>
      </c>
      <c r="G10" s="680">
        <v>1</v>
      </c>
      <c r="H10" s="690">
        <v>1</v>
      </c>
      <c r="I10" s="690">
        <v>5</v>
      </c>
      <c r="J10" s="690">
        <v>1</v>
      </c>
      <c r="K10" s="690">
        <v>8</v>
      </c>
      <c r="L10" s="690">
        <v>9</v>
      </c>
    </row>
    <row r="11" spans="1:12" s="681" customFormat="1" x14ac:dyDescent="0.2">
      <c r="A11" s="679" t="s">
        <v>121</v>
      </c>
      <c r="B11" s="690">
        <v>35</v>
      </c>
      <c r="C11" s="690">
        <v>5</v>
      </c>
      <c r="D11" s="690">
        <v>3</v>
      </c>
      <c r="E11" s="691">
        <v>0</v>
      </c>
      <c r="F11" s="690">
        <v>4</v>
      </c>
      <c r="G11" s="680">
        <v>1</v>
      </c>
      <c r="H11" s="690">
        <v>1</v>
      </c>
      <c r="I11" s="690">
        <v>7</v>
      </c>
      <c r="J11" s="690">
        <v>1</v>
      </c>
      <c r="K11" s="690">
        <v>22</v>
      </c>
      <c r="L11" s="690">
        <v>45</v>
      </c>
    </row>
    <row r="12" spans="1:12" s="681" customFormat="1" x14ac:dyDescent="0.2">
      <c r="A12" s="679" t="s">
        <v>350</v>
      </c>
      <c r="B12" s="690">
        <v>18</v>
      </c>
      <c r="C12" s="690">
        <v>4</v>
      </c>
      <c r="D12" s="690">
        <v>3</v>
      </c>
      <c r="E12" s="691">
        <v>0</v>
      </c>
      <c r="F12" s="690">
        <v>3</v>
      </c>
      <c r="G12" s="680">
        <v>1</v>
      </c>
      <c r="H12" s="690">
        <v>1</v>
      </c>
      <c r="I12" s="690">
        <v>4</v>
      </c>
      <c r="J12" s="690">
        <v>1</v>
      </c>
      <c r="K12" s="690">
        <v>8</v>
      </c>
      <c r="L12" s="690">
        <v>27</v>
      </c>
    </row>
    <row r="13" spans="1:12" s="681" customFormat="1" x14ac:dyDescent="0.2">
      <c r="A13" s="679" t="s">
        <v>129</v>
      </c>
      <c r="B13" s="690">
        <v>29</v>
      </c>
      <c r="C13" s="690">
        <v>4</v>
      </c>
      <c r="D13" s="690">
        <v>4</v>
      </c>
      <c r="E13" s="691">
        <v>0</v>
      </c>
      <c r="F13" s="690">
        <v>4</v>
      </c>
      <c r="G13" s="680">
        <v>1</v>
      </c>
      <c r="H13" s="690">
        <v>1</v>
      </c>
      <c r="I13" s="690">
        <v>3</v>
      </c>
      <c r="J13" s="690">
        <v>1</v>
      </c>
      <c r="K13" s="690">
        <v>10</v>
      </c>
      <c r="L13" s="690">
        <v>41</v>
      </c>
    </row>
    <row r="14" spans="1:12" s="118" customFormat="1" x14ac:dyDescent="0.2">
      <c r="A14" s="678" t="s">
        <v>181</v>
      </c>
      <c r="B14" s="117">
        <f t="shared" ref="B14:L14" si="1">SUM(B15:B35)</f>
        <v>613</v>
      </c>
      <c r="C14" s="117">
        <f>SUM(C15:C35)</f>
        <v>101</v>
      </c>
      <c r="D14" s="117">
        <f t="shared" si="1"/>
        <v>178</v>
      </c>
      <c r="E14" s="117">
        <f t="shared" si="1"/>
        <v>39</v>
      </c>
      <c r="F14" s="117">
        <f t="shared" si="1"/>
        <v>100</v>
      </c>
      <c r="G14" s="117">
        <f t="shared" si="1"/>
        <v>18</v>
      </c>
      <c r="H14" s="117">
        <f t="shared" si="1"/>
        <v>45</v>
      </c>
      <c r="I14" s="117">
        <f t="shared" si="1"/>
        <v>31</v>
      </c>
      <c r="J14" s="117">
        <f t="shared" si="1"/>
        <v>24</v>
      </c>
      <c r="K14" s="117">
        <f t="shared" si="1"/>
        <v>999</v>
      </c>
      <c r="L14" s="117">
        <f t="shared" si="1"/>
        <v>1590</v>
      </c>
    </row>
    <row r="15" spans="1:12" s="681" customFormat="1" x14ac:dyDescent="0.2">
      <c r="A15" s="679" t="s">
        <v>180</v>
      </c>
      <c r="B15" s="690">
        <v>15</v>
      </c>
      <c r="C15" s="690">
        <v>6</v>
      </c>
      <c r="D15" s="690">
        <v>0</v>
      </c>
      <c r="E15" s="690">
        <v>0</v>
      </c>
      <c r="F15" s="690">
        <v>1</v>
      </c>
      <c r="G15" s="690">
        <v>1</v>
      </c>
      <c r="H15" s="690">
        <v>1</v>
      </c>
      <c r="I15" s="690">
        <v>1</v>
      </c>
      <c r="J15" s="690">
        <v>1</v>
      </c>
      <c r="K15" s="690">
        <v>18</v>
      </c>
      <c r="L15" s="690">
        <v>30</v>
      </c>
    </row>
    <row r="16" spans="1:12" s="681" customFormat="1" x14ac:dyDescent="0.2">
      <c r="A16" s="679" t="s">
        <v>179</v>
      </c>
      <c r="B16" s="690">
        <v>44</v>
      </c>
      <c r="C16" s="690">
        <v>4</v>
      </c>
      <c r="D16" s="690">
        <v>3</v>
      </c>
      <c r="E16" s="690">
        <v>11</v>
      </c>
      <c r="F16" s="690">
        <v>9</v>
      </c>
      <c r="G16" s="690">
        <v>0</v>
      </c>
      <c r="H16" s="690">
        <v>1</v>
      </c>
      <c r="I16" s="690">
        <v>1</v>
      </c>
      <c r="J16" s="690">
        <v>1</v>
      </c>
      <c r="K16" s="690">
        <v>36</v>
      </c>
      <c r="L16" s="690">
        <v>35</v>
      </c>
    </row>
    <row r="17" spans="1:12" s="681" customFormat="1" x14ac:dyDescent="0.2">
      <c r="A17" s="679" t="s">
        <v>178</v>
      </c>
      <c r="B17" s="690">
        <v>16</v>
      </c>
      <c r="C17" s="690">
        <v>4</v>
      </c>
      <c r="D17" s="690">
        <v>3</v>
      </c>
      <c r="E17" s="690">
        <v>10</v>
      </c>
      <c r="F17" s="690">
        <v>2</v>
      </c>
      <c r="G17" s="690">
        <v>0</v>
      </c>
      <c r="H17" s="690">
        <v>0</v>
      </c>
      <c r="I17" s="690">
        <v>0</v>
      </c>
      <c r="J17" s="690">
        <v>0</v>
      </c>
      <c r="K17" s="690">
        <v>12</v>
      </c>
      <c r="L17" s="690">
        <v>28</v>
      </c>
    </row>
    <row r="18" spans="1:12" s="681" customFormat="1" x14ac:dyDescent="0.2">
      <c r="A18" s="679" t="s">
        <v>177</v>
      </c>
      <c r="B18" s="690">
        <v>22</v>
      </c>
      <c r="C18" s="690">
        <v>4</v>
      </c>
      <c r="D18" s="690">
        <v>22</v>
      </c>
      <c r="E18" s="690">
        <v>1</v>
      </c>
      <c r="F18" s="690">
        <v>4</v>
      </c>
      <c r="G18" s="690">
        <v>0</v>
      </c>
      <c r="H18" s="690">
        <v>1</v>
      </c>
      <c r="I18" s="690">
        <v>1</v>
      </c>
      <c r="J18" s="690">
        <v>1</v>
      </c>
      <c r="K18" s="690">
        <v>67</v>
      </c>
      <c r="L18" s="690">
        <v>96</v>
      </c>
    </row>
    <row r="19" spans="1:12" s="681" customFormat="1" x14ac:dyDescent="0.2">
      <c r="A19" s="679" t="s">
        <v>437</v>
      </c>
      <c r="B19" s="690">
        <v>20</v>
      </c>
      <c r="C19" s="690">
        <v>4</v>
      </c>
      <c r="D19" s="690">
        <v>15</v>
      </c>
      <c r="E19" s="690">
        <v>3</v>
      </c>
      <c r="F19" s="690">
        <v>2</v>
      </c>
      <c r="G19" s="690">
        <v>1</v>
      </c>
      <c r="H19" s="690">
        <v>1</v>
      </c>
      <c r="I19" s="690">
        <v>4</v>
      </c>
      <c r="J19" s="690">
        <v>1</v>
      </c>
      <c r="K19" s="690">
        <v>40</v>
      </c>
      <c r="L19" s="690">
        <v>69</v>
      </c>
    </row>
    <row r="20" spans="1:12" s="681" customFormat="1" x14ac:dyDescent="0.2">
      <c r="A20" s="679" t="s">
        <v>174</v>
      </c>
      <c r="B20" s="690">
        <v>31</v>
      </c>
      <c r="C20" s="690">
        <v>5</v>
      </c>
      <c r="D20" s="690">
        <v>4</v>
      </c>
      <c r="E20" s="690">
        <v>0</v>
      </c>
      <c r="F20" s="690">
        <v>5</v>
      </c>
      <c r="G20" s="690">
        <v>1</v>
      </c>
      <c r="H20" s="690">
        <v>1</v>
      </c>
      <c r="I20" s="690">
        <v>2</v>
      </c>
      <c r="J20" s="690">
        <v>1</v>
      </c>
      <c r="K20" s="690">
        <v>58</v>
      </c>
      <c r="L20" s="690">
        <v>116</v>
      </c>
    </row>
    <row r="21" spans="1:12" s="681" customFormat="1" x14ac:dyDescent="0.2">
      <c r="A21" s="679" t="s">
        <v>173</v>
      </c>
      <c r="B21" s="690">
        <v>28</v>
      </c>
      <c r="C21" s="690">
        <v>8</v>
      </c>
      <c r="D21" s="690">
        <v>1</v>
      </c>
      <c r="E21" s="690">
        <v>4</v>
      </c>
      <c r="F21" s="690">
        <v>3</v>
      </c>
      <c r="G21" s="690">
        <v>1</v>
      </c>
      <c r="H21" s="690">
        <v>2</v>
      </c>
      <c r="I21" s="690">
        <v>1</v>
      </c>
      <c r="J21" s="690">
        <v>1</v>
      </c>
      <c r="K21" s="690">
        <v>65</v>
      </c>
      <c r="L21" s="690">
        <v>106</v>
      </c>
    </row>
    <row r="22" spans="1:12" s="681" customFormat="1" x14ac:dyDescent="0.2">
      <c r="A22" s="679" t="s">
        <v>172</v>
      </c>
      <c r="B22" s="690">
        <v>66</v>
      </c>
      <c r="C22" s="690">
        <v>5</v>
      </c>
      <c r="D22" s="690">
        <v>1</v>
      </c>
      <c r="E22" s="690">
        <v>1</v>
      </c>
      <c r="F22" s="690">
        <v>12</v>
      </c>
      <c r="G22" s="690">
        <v>2</v>
      </c>
      <c r="H22" s="690">
        <v>2</v>
      </c>
      <c r="I22" s="690">
        <v>4</v>
      </c>
      <c r="J22" s="690">
        <v>2</v>
      </c>
      <c r="K22" s="690">
        <v>32</v>
      </c>
      <c r="L22" s="690">
        <v>106</v>
      </c>
    </row>
    <row r="23" spans="1:12" s="681" customFormat="1" x14ac:dyDescent="0.2">
      <c r="A23" s="679" t="s">
        <v>169</v>
      </c>
      <c r="B23" s="690">
        <v>38</v>
      </c>
      <c r="C23" s="690">
        <v>4</v>
      </c>
      <c r="D23" s="690">
        <v>0</v>
      </c>
      <c r="E23" s="690">
        <v>0</v>
      </c>
      <c r="F23" s="690">
        <v>4</v>
      </c>
      <c r="G23" s="690">
        <v>1</v>
      </c>
      <c r="H23" s="690">
        <v>3</v>
      </c>
      <c r="I23" s="690">
        <v>1</v>
      </c>
      <c r="J23" s="690">
        <v>1</v>
      </c>
      <c r="K23" s="690">
        <v>30</v>
      </c>
      <c r="L23" s="690">
        <v>74</v>
      </c>
    </row>
    <row r="24" spans="1:12" s="681" customFormat="1" x14ac:dyDescent="0.2">
      <c r="A24" s="679" t="s">
        <v>165</v>
      </c>
      <c r="B24" s="690">
        <v>21</v>
      </c>
      <c r="C24" s="690">
        <v>4</v>
      </c>
      <c r="D24" s="690">
        <v>0</v>
      </c>
      <c r="E24" s="690">
        <v>0</v>
      </c>
      <c r="F24" s="690">
        <v>9</v>
      </c>
      <c r="G24" s="690">
        <v>1</v>
      </c>
      <c r="H24" s="690">
        <v>1</v>
      </c>
      <c r="I24" s="690">
        <v>1</v>
      </c>
      <c r="J24" s="690">
        <v>1</v>
      </c>
      <c r="K24" s="690">
        <v>38</v>
      </c>
      <c r="L24" s="690">
        <v>63</v>
      </c>
    </row>
    <row r="25" spans="1:12" s="681" customFormat="1" x14ac:dyDescent="0.2">
      <c r="A25" s="679" t="s">
        <v>164</v>
      </c>
      <c r="B25" s="690">
        <v>27</v>
      </c>
      <c r="C25" s="690">
        <v>5</v>
      </c>
      <c r="D25" s="690">
        <v>4</v>
      </c>
      <c r="E25" s="690">
        <v>0</v>
      </c>
      <c r="F25" s="690">
        <v>3</v>
      </c>
      <c r="G25" s="690">
        <v>1</v>
      </c>
      <c r="H25" s="690">
        <v>3</v>
      </c>
      <c r="I25" s="690">
        <v>1</v>
      </c>
      <c r="J25" s="690">
        <v>1</v>
      </c>
      <c r="K25" s="690">
        <v>46</v>
      </c>
      <c r="L25" s="690">
        <v>60</v>
      </c>
    </row>
    <row r="26" spans="1:12" s="681" customFormat="1" x14ac:dyDescent="0.2">
      <c r="A26" s="679" t="s">
        <v>162</v>
      </c>
      <c r="B26" s="690">
        <v>13</v>
      </c>
      <c r="C26" s="690">
        <v>5</v>
      </c>
      <c r="D26" s="690">
        <v>3</v>
      </c>
      <c r="E26" s="690">
        <v>0</v>
      </c>
      <c r="F26" s="690">
        <v>5</v>
      </c>
      <c r="G26" s="690">
        <v>1</v>
      </c>
      <c r="H26" s="690">
        <v>1</v>
      </c>
      <c r="I26" s="690">
        <v>1</v>
      </c>
      <c r="J26" s="690">
        <v>1</v>
      </c>
      <c r="K26" s="690">
        <v>29</v>
      </c>
      <c r="L26" s="690">
        <v>67</v>
      </c>
    </row>
    <row r="27" spans="1:12" s="681" customFormat="1" x14ac:dyDescent="0.2">
      <c r="A27" s="679" t="s">
        <v>161</v>
      </c>
      <c r="B27" s="690">
        <v>45</v>
      </c>
      <c r="C27" s="690">
        <v>4</v>
      </c>
      <c r="D27" s="690">
        <v>1</v>
      </c>
      <c r="E27" s="690">
        <v>1</v>
      </c>
      <c r="F27" s="690">
        <v>5</v>
      </c>
      <c r="G27" s="690">
        <v>1</v>
      </c>
      <c r="H27" s="690">
        <v>2</v>
      </c>
      <c r="I27" s="690">
        <v>2</v>
      </c>
      <c r="J27" s="690">
        <v>1</v>
      </c>
      <c r="K27" s="690">
        <v>75</v>
      </c>
      <c r="L27" s="690">
        <v>106</v>
      </c>
    </row>
    <row r="28" spans="1:12" s="681" customFormat="1" x14ac:dyDescent="0.2">
      <c r="A28" s="679" t="s">
        <v>160</v>
      </c>
      <c r="B28" s="690">
        <v>65</v>
      </c>
      <c r="C28" s="690">
        <v>5</v>
      </c>
      <c r="D28" s="690">
        <v>23</v>
      </c>
      <c r="E28" s="690">
        <v>1</v>
      </c>
      <c r="F28" s="690">
        <v>12</v>
      </c>
      <c r="G28" s="690">
        <v>1</v>
      </c>
      <c r="H28" s="690">
        <v>6</v>
      </c>
      <c r="I28" s="690">
        <v>1</v>
      </c>
      <c r="J28" s="690">
        <v>2</v>
      </c>
      <c r="K28" s="690">
        <v>121</v>
      </c>
      <c r="L28" s="690">
        <v>134</v>
      </c>
    </row>
    <row r="29" spans="1:12" s="681" customFormat="1" x14ac:dyDescent="0.2">
      <c r="A29" s="679" t="s">
        <v>158</v>
      </c>
      <c r="B29" s="690">
        <v>27</v>
      </c>
      <c r="C29" s="690">
        <v>4</v>
      </c>
      <c r="D29" s="690">
        <v>1</v>
      </c>
      <c r="E29" s="690">
        <v>0</v>
      </c>
      <c r="F29" s="690">
        <v>5</v>
      </c>
      <c r="G29" s="690">
        <v>1</v>
      </c>
      <c r="H29" s="690">
        <v>1</v>
      </c>
      <c r="I29" s="690">
        <v>1</v>
      </c>
      <c r="J29" s="690">
        <v>1</v>
      </c>
      <c r="K29" s="690">
        <v>15</v>
      </c>
      <c r="L29" s="690">
        <v>32</v>
      </c>
    </row>
    <row r="30" spans="1:12" s="681" customFormat="1" x14ac:dyDescent="0.2">
      <c r="A30" s="679" t="s">
        <v>436</v>
      </c>
      <c r="B30" s="690">
        <v>26</v>
      </c>
      <c r="C30" s="690">
        <v>4</v>
      </c>
      <c r="D30" s="690">
        <v>26</v>
      </c>
      <c r="E30" s="690">
        <v>0</v>
      </c>
      <c r="F30" s="690">
        <v>1</v>
      </c>
      <c r="G30" s="690">
        <v>1</v>
      </c>
      <c r="H30" s="690">
        <v>7</v>
      </c>
      <c r="I30" s="690">
        <v>0</v>
      </c>
      <c r="J30" s="690">
        <v>1</v>
      </c>
      <c r="K30" s="690">
        <v>72</v>
      </c>
      <c r="L30" s="690">
        <v>111</v>
      </c>
    </row>
    <row r="31" spans="1:12" s="681" customFormat="1" x14ac:dyDescent="0.2">
      <c r="A31" s="679" t="s">
        <v>146</v>
      </c>
      <c r="B31" s="690">
        <v>23</v>
      </c>
      <c r="C31" s="690">
        <v>5</v>
      </c>
      <c r="D31" s="690">
        <v>9</v>
      </c>
      <c r="E31" s="690">
        <v>3</v>
      </c>
      <c r="F31" s="690">
        <v>2</v>
      </c>
      <c r="G31" s="690">
        <v>0</v>
      </c>
      <c r="H31" s="690">
        <v>4</v>
      </c>
      <c r="I31" s="690">
        <v>7</v>
      </c>
      <c r="J31" s="690">
        <v>2</v>
      </c>
      <c r="K31" s="690">
        <v>76</v>
      </c>
      <c r="L31" s="690">
        <v>85</v>
      </c>
    </row>
    <row r="32" spans="1:12" s="681" customFormat="1" x14ac:dyDescent="0.2">
      <c r="A32" s="679" t="s">
        <v>143</v>
      </c>
      <c r="B32" s="690">
        <v>14</v>
      </c>
      <c r="C32" s="690">
        <v>5</v>
      </c>
      <c r="D32" s="690">
        <v>14</v>
      </c>
      <c r="E32" s="690">
        <v>0</v>
      </c>
      <c r="F32" s="690">
        <v>1</v>
      </c>
      <c r="G32" s="690">
        <v>1</v>
      </c>
      <c r="H32" s="690">
        <v>2</v>
      </c>
      <c r="I32" s="690">
        <v>0</v>
      </c>
      <c r="J32" s="690">
        <v>1</v>
      </c>
      <c r="K32" s="690">
        <v>21</v>
      </c>
      <c r="L32" s="690">
        <v>44</v>
      </c>
    </row>
    <row r="33" spans="1:12" s="681" customFormat="1" x14ac:dyDescent="0.2">
      <c r="A33" s="679" t="s">
        <v>141</v>
      </c>
      <c r="B33" s="690">
        <v>17</v>
      </c>
      <c r="C33" s="690">
        <v>4</v>
      </c>
      <c r="D33" s="690">
        <v>2</v>
      </c>
      <c r="E33" s="690">
        <v>0</v>
      </c>
      <c r="F33" s="690">
        <v>7</v>
      </c>
      <c r="G33" s="690">
        <v>1</v>
      </c>
      <c r="H33" s="690">
        <v>1</v>
      </c>
      <c r="I33" s="690">
        <v>0</v>
      </c>
      <c r="J33" s="690">
        <v>1</v>
      </c>
      <c r="K33" s="690">
        <v>36</v>
      </c>
      <c r="L33" s="690">
        <v>42</v>
      </c>
    </row>
    <row r="34" spans="1:12" s="681" customFormat="1" x14ac:dyDescent="0.2">
      <c r="A34" s="679" t="s">
        <v>139</v>
      </c>
      <c r="B34" s="690">
        <v>31</v>
      </c>
      <c r="C34" s="690">
        <v>4</v>
      </c>
      <c r="D34" s="690">
        <v>45</v>
      </c>
      <c r="E34" s="690">
        <v>3</v>
      </c>
      <c r="F34" s="690">
        <v>5</v>
      </c>
      <c r="G34" s="690">
        <v>0</v>
      </c>
      <c r="H34" s="690">
        <v>4</v>
      </c>
      <c r="I34" s="690">
        <v>2</v>
      </c>
      <c r="J34" s="690">
        <v>2</v>
      </c>
      <c r="K34" s="690">
        <v>86</v>
      </c>
      <c r="L34" s="690">
        <v>114</v>
      </c>
    </row>
    <row r="35" spans="1:12" s="681" customFormat="1" x14ac:dyDescent="0.2">
      <c r="A35" s="679" t="s">
        <v>138</v>
      </c>
      <c r="B35" s="690">
        <v>24</v>
      </c>
      <c r="C35" s="690">
        <v>8</v>
      </c>
      <c r="D35" s="690">
        <v>1</v>
      </c>
      <c r="E35" s="690">
        <v>1</v>
      </c>
      <c r="F35" s="690">
        <v>3</v>
      </c>
      <c r="G35" s="690">
        <v>2</v>
      </c>
      <c r="H35" s="690">
        <v>1</v>
      </c>
      <c r="I35" s="690">
        <v>0</v>
      </c>
      <c r="J35" s="690">
        <v>1</v>
      </c>
      <c r="K35" s="690">
        <v>26</v>
      </c>
      <c r="L35" s="690">
        <v>72</v>
      </c>
    </row>
    <row r="36" spans="1:12" s="118" customFormat="1" x14ac:dyDescent="0.2">
      <c r="A36" s="678" t="s">
        <v>136</v>
      </c>
      <c r="B36" s="117">
        <f t="shared" ref="B36:L36" si="2">SUM(B37:B46)</f>
        <v>378</v>
      </c>
      <c r="C36" s="117">
        <f>SUM(C37:C46)</f>
        <v>47</v>
      </c>
      <c r="D36" s="117">
        <f t="shared" si="2"/>
        <v>69</v>
      </c>
      <c r="E36" s="117">
        <f t="shared" si="2"/>
        <v>23</v>
      </c>
      <c r="F36" s="117">
        <f t="shared" si="2"/>
        <v>52</v>
      </c>
      <c r="G36" s="117">
        <f t="shared" si="2"/>
        <v>12</v>
      </c>
      <c r="H36" s="117">
        <f t="shared" si="2"/>
        <v>13</v>
      </c>
      <c r="I36" s="117">
        <f t="shared" si="2"/>
        <v>35</v>
      </c>
      <c r="J36" s="117">
        <f t="shared" si="2"/>
        <v>12</v>
      </c>
      <c r="K36" s="117">
        <f t="shared" si="2"/>
        <v>188</v>
      </c>
      <c r="L36" s="117">
        <f t="shared" si="2"/>
        <v>406</v>
      </c>
    </row>
    <row r="37" spans="1:12" s="492" customFormat="1" x14ac:dyDescent="0.2">
      <c r="A37" s="679" t="s">
        <v>135</v>
      </c>
      <c r="B37" s="690">
        <v>30</v>
      </c>
      <c r="C37" s="690">
        <v>4</v>
      </c>
      <c r="D37" s="690">
        <v>5</v>
      </c>
      <c r="E37" s="690">
        <v>9</v>
      </c>
      <c r="F37" s="690">
        <v>5</v>
      </c>
      <c r="G37" s="680">
        <v>1</v>
      </c>
      <c r="H37" s="690">
        <v>1</v>
      </c>
      <c r="I37" s="690">
        <v>2</v>
      </c>
      <c r="J37" s="690">
        <v>1</v>
      </c>
      <c r="K37" s="690">
        <v>28</v>
      </c>
      <c r="L37" s="690">
        <v>49</v>
      </c>
    </row>
    <row r="38" spans="1:12" s="681" customFormat="1" x14ac:dyDescent="0.2">
      <c r="A38" s="679" t="s">
        <v>133</v>
      </c>
      <c r="B38" s="690">
        <v>20</v>
      </c>
      <c r="C38" s="690">
        <v>4</v>
      </c>
      <c r="D38" s="690">
        <v>5</v>
      </c>
      <c r="E38" s="690">
        <v>0</v>
      </c>
      <c r="F38" s="690">
        <v>6</v>
      </c>
      <c r="G38" s="680">
        <v>1</v>
      </c>
      <c r="H38" s="690">
        <v>1</v>
      </c>
      <c r="I38" s="690">
        <v>1</v>
      </c>
      <c r="J38" s="690">
        <v>1</v>
      </c>
      <c r="K38" s="690">
        <v>10</v>
      </c>
      <c r="L38" s="690">
        <v>29</v>
      </c>
    </row>
    <row r="39" spans="1:12" s="681" customFormat="1" x14ac:dyDescent="0.2">
      <c r="A39" s="679" t="s">
        <v>132</v>
      </c>
      <c r="B39" s="690">
        <v>44</v>
      </c>
      <c r="C39" s="690">
        <v>4</v>
      </c>
      <c r="D39" s="690">
        <v>3</v>
      </c>
      <c r="E39" s="690">
        <v>1</v>
      </c>
      <c r="F39" s="690">
        <v>5</v>
      </c>
      <c r="G39" s="680">
        <v>1</v>
      </c>
      <c r="H39" s="690">
        <v>2</v>
      </c>
      <c r="I39" s="690">
        <v>3</v>
      </c>
      <c r="J39" s="690">
        <v>1</v>
      </c>
      <c r="K39" s="690">
        <v>27</v>
      </c>
      <c r="L39" s="690">
        <v>64</v>
      </c>
    </row>
    <row r="40" spans="1:12" s="681" customFormat="1" x14ac:dyDescent="0.2">
      <c r="A40" s="682" t="s">
        <v>131</v>
      </c>
      <c r="B40" s="690">
        <v>30</v>
      </c>
      <c r="C40" s="690">
        <v>5</v>
      </c>
      <c r="D40" s="690">
        <v>7</v>
      </c>
      <c r="E40" s="690">
        <v>2</v>
      </c>
      <c r="F40" s="690">
        <v>4</v>
      </c>
      <c r="G40" s="680">
        <v>2</v>
      </c>
      <c r="H40" s="690">
        <v>2</v>
      </c>
      <c r="I40" s="690">
        <v>2</v>
      </c>
      <c r="J40" s="690">
        <v>2</v>
      </c>
      <c r="K40" s="690">
        <v>18</v>
      </c>
      <c r="L40" s="690">
        <v>11</v>
      </c>
    </row>
    <row r="41" spans="1:12" s="681" customFormat="1" x14ac:dyDescent="0.2">
      <c r="A41" s="679" t="s">
        <v>130</v>
      </c>
      <c r="B41" s="690">
        <v>24</v>
      </c>
      <c r="C41" s="690">
        <v>4</v>
      </c>
      <c r="D41" s="690">
        <v>7</v>
      </c>
      <c r="E41" s="690">
        <v>0</v>
      </c>
      <c r="F41" s="690">
        <v>2</v>
      </c>
      <c r="G41" s="683">
        <v>1</v>
      </c>
      <c r="H41" s="690">
        <v>1</v>
      </c>
      <c r="I41" s="690">
        <v>2</v>
      </c>
      <c r="J41" s="690">
        <v>1</v>
      </c>
      <c r="K41" s="690">
        <v>17</v>
      </c>
      <c r="L41" s="690">
        <v>46</v>
      </c>
    </row>
    <row r="42" spans="1:12" s="681" customFormat="1" x14ac:dyDescent="0.2">
      <c r="A42" s="679" t="s">
        <v>129</v>
      </c>
      <c r="B42" s="690">
        <v>68</v>
      </c>
      <c r="C42" s="690">
        <v>9</v>
      </c>
      <c r="D42" s="690">
        <v>17</v>
      </c>
      <c r="E42" s="690">
        <v>0</v>
      </c>
      <c r="F42" s="690">
        <v>3</v>
      </c>
      <c r="G42" s="680">
        <v>1</v>
      </c>
      <c r="H42" s="690">
        <v>2</v>
      </c>
      <c r="I42" s="690">
        <v>10</v>
      </c>
      <c r="J42" s="690">
        <v>1</v>
      </c>
      <c r="K42" s="690">
        <v>14</v>
      </c>
      <c r="L42" s="690">
        <v>38</v>
      </c>
    </row>
    <row r="43" spans="1:12" s="681" customFormat="1" x14ac:dyDescent="0.2">
      <c r="A43" s="679" t="s">
        <v>127</v>
      </c>
      <c r="B43" s="690">
        <v>35</v>
      </c>
      <c r="C43" s="690">
        <v>4</v>
      </c>
      <c r="D43" s="690">
        <v>9</v>
      </c>
      <c r="E43" s="690">
        <v>4</v>
      </c>
      <c r="F43" s="690">
        <v>10</v>
      </c>
      <c r="G43" s="680">
        <v>2</v>
      </c>
      <c r="H43" s="690">
        <v>1</v>
      </c>
      <c r="I43" s="690">
        <v>6</v>
      </c>
      <c r="J43" s="690">
        <v>1</v>
      </c>
      <c r="K43" s="690">
        <v>22</v>
      </c>
      <c r="L43" s="690">
        <v>64</v>
      </c>
    </row>
    <row r="44" spans="1:12" s="681" customFormat="1" x14ac:dyDescent="0.2">
      <c r="A44" s="679" t="s">
        <v>128</v>
      </c>
      <c r="B44" s="690">
        <v>52</v>
      </c>
      <c r="C44" s="690">
        <v>5</v>
      </c>
      <c r="D44" s="693">
        <v>7</v>
      </c>
      <c r="E44" s="693">
        <v>1</v>
      </c>
      <c r="F44" s="690">
        <v>8</v>
      </c>
      <c r="G44" s="684">
        <v>1</v>
      </c>
      <c r="H44" s="690">
        <v>1</v>
      </c>
      <c r="I44" s="690">
        <v>5</v>
      </c>
      <c r="J44" s="690">
        <v>2</v>
      </c>
      <c r="K44" s="690">
        <v>12</v>
      </c>
      <c r="L44" s="690">
        <v>50</v>
      </c>
    </row>
    <row r="45" spans="1:12" s="681" customFormat="1" x14ac:dyDescent="0.2">
      <c r="A45" s="679" t="s">
        <v>348</v>
      </c>
      <c r="B45" s="690">
        <v>29</v>
      </c>
      <c r="C45" s="690">
        <v>4</v>
      </c>
      <c r="D45" s="690">
        <v>4</v>
      </c>
      <c r="E45" s="690">
        <v>1</v>
      </c>
      <c r="F45" s="690">
        <v>4</v>
      </c>
      <c r="G45" s="680">
        <v>1</v>
      </c>
      <c r="H45" s="690">
        <v>1</v>
      </c>
      <c r="I45" s="690">
        <v>2</v>
      </c>
      <c r="J45" s="690">
        <v>1</v>
      </c>
      <c r="K45" s="690">
        <v>15</v>
      </c>
      <c r="L45" s="690">
        <v>15</v>
      </c>
    </row>
    <row r="46" spans="1:12" s="681" customFormat="1" x14ac:dyDescent="0.2">
      <c r="A46" s="679" t="s">
        <v>123</v>
      </c>
      <c r="B46" s="690">
        <v>46</v>
      </c>
      <c r="C46" s="690">
        <v>4</v>
      </c>
      <c r="D46" s="690">
        <v>5</v>
      </c>
      <c r="E46" s="690">
        <v>5</v>
      </c>
      <c r="F46" s="690">
        <v>5</v>
      </c>
      <c r="G46" s="680">
        <v>1</v>
      </c>
      <c r="H46" s="690">
        <v>1</v>
      </c>
      <c r="I46" s="690">
        <v>2</v>
      </c>
      <c r="J46" s="690">
        <v>1</v>
      </c>
      <c r="K46" s="690">
        <v>25</v>
      </c>
      <c r="L46" s="690">
        <v>40</v>
      </c>
    </row>
    <row r="47" spans="1:12" s="116" customFormat="1" x14ac:dyDescent="0.2">
      <c r="A47" s="678" t="s">
        <v>122</v>
      </c>
      <c r="B47" s="117">
        <f t="shared" ref="B47:L47" si="3">SUM(B48:B52)</f>
        <v>114</v>
      </c>
      <c r="C47" s="117">
        <f>SUM(C48:C52)</f>
        <v>14</v>
      </c>
      <c r="D47" s="117">
        <f t="shared" si="3"/>
        <v>28</v>
      </c>
      <c r="E47" s="117">
        <f t="shared" si="3"/>
        <v>3</v>
      </c>
      <c r="F47" s="117">
        <f t="shared" si="3"/>
        <v>10</v>
      </c>
      <c r="G47" s="117">
        <f t="shared" si="3"/>
        <v>5</v>
      </c>
      <c r="H47" s="117">
        <f t="shared" si="3"/>
        <v>3</v>
      </c>
      <c r="I47" s="117">
        <f t="shared" si="3"/>
        <v>16</v>
      </c>
      <c r="J47" s="117">
        <f t="shared" si="3"/>
        <v>4</v>
      </c>
      <c r="K47" s="117">
        <f t="shared" si="3"/>
        <v>57</v>
      </c>
      <c r="L47" s="117">
        <f t="shared" si="3"/>
        <v>90</v>
      </c>
    </row>
    <row r="48" spans="1:12" s="681" customFormat="1" ht="12.75" x14ac:dyDescent="0.2">
      <c r="A48" s="682" t="s">
        <v>347</v>
      </c>
      <c r="B48" s="692">
        <v>15</v>
      </c>
      <c r="C48" s="690">
        <v>2</v>
      </c>
      <c r="D48" s="690">
        <v>0</v>
      </c>
      <c r="E48" s="690">
        <v>0</v>
      </c>
      <c r="F48" s="690">
        <v>2</v>
      </c>
      <c r="G48" s="680"/>
      <c r="H48" s="690">
        <v>0</v>
      </c>
      <c r="I48" s="690">
        <v>3</v>
      </c>
      <c r="J48" s="690">
        <v>0</v>
      </c>
      <c r="K48" s="690">
        <v>7</v>
      </c>
      <c r="L48" s="690">
        <v>10</v>
      </c>
    </row>
    <row r="49" spans="1:12" s="681" customFormat="1" ht="12.75" x14ac:dyDescent="0.2">
      <c r="A49" s="682" t="s">
        <v>345</v>
      </c>
      <c r="B49" s="692">
        <v>23</v>
      </c>
      <c r="C49" s="690">
        <v>3</v>
      </c>
      <c r="D49" s="690">
        <v>0</v>
      </c>
      <c r="E49" s="690">
        <v>0</v>
      </c>
      <c r="F49" s="690">
        <v>4</v>
      </c>
      <c r="G49" s="680">
        <v>1</v>
      </c>
      <c r="H49" s="690">
        <v>0</v>
      </c>
      <c r="I49" s="690">
        <v>2</v>
      </c>
      <c r="J49" s="690">
        <v>1</v>
      </c>
      <c r="K49" s="690">
        <v>7</v>
      </c>
      <c r="L49" s="690">
        <v>17</v>
      </c>
    </row>
    <row r="50" spans="1:12" s="681" customFormat="1" ht="12.75" x14ac:dyDescent="0.2">
      <c r="A50" s="682" t="s">
        <v>346</v>
      </c>
      <c r="B50" s="692">
        <v>10</v>
      </c>
      <c r="C50" s="690">
        <v>1</v>
      </c>
      <c r="D50" s="690">
        <v>0</v>
      </c>
      <c r="E50" s="690">
        <v>0</v>
      </c>
      <c r="F50" s="690">
        <v>2</v>
      </c>
      <c r="G50" s="680">
        <v>1</v>
      </c>
      <c r="H50" s="690">
        <v>1</v>
      </c>
      <c r="I50" s="690">
        <v>5</v>
      </c>
      <c r="J50" s="690">
        <v>1</v>
      </c>
      <c r="K50" s="690">
        <v>4</v>
      </c>
      <c r="L50" s="690">
        <v>7</v>
      </c>
    </row>
    <row r="51" spans="1:12" s="681" customFormat="1" ht="12.75" x14ac:dyDescent="0.2">
      <c r="A51" s="679" t="s">
        <v>121</v>
      </c>
      <c r="B51" s="692">
        <v>26</v>
      </c>
      <c r="C51" s="690">
        <v>3</v>
      </c>
      <c r="D51" s="690">
        <v>13</v>
      </c>
      <c r="E51" s="690">
        <v>1</v>
      </c>
      <c r="F51" s="690">
        <v>0</v>
      </c>
      <c r="G51" s="680">
        <v>2</v>
      </c>
      <c r="H51" s="690">
        <v>1</v>
      </c>
      <c r="I51" s="690">
        <v>2</v>
      </c>
      <c r="J51" s="690">
        <v>1</v>
      </c>
      <c r="K51" s="690">
        <v>25</v>
      </c>
      <c r="L51" s="690">
        <v>39</v>
      </c>
    </row>
    <row r="52" spans="1:12" s="492" customFormat="1" ht="12.75" x14ac:dyDescent="0.2">
      <c r="A52" s="679" t="s">
        <v>120</v>
      </c>
      <c r="B52" s="692">
        <v>40</v>
      </c>
      <c r="C52" s="690">
        <v>5</v>
      </c>
      <c r="D52" s="690">
        <v>15</v>
      </c>
      <c r="E52" s="690">
        <v>2</v>
      </c>
      <c r="F52" s="690">
        <v>2</v>
      </c>
      <c r="G52" s="680">
        <v>1</v>
      </c>
      <c r="H52" s="690">
        <v>1</v>
      </c>
      <c r="I52" s="690">
        <v>4</v>
      </c>
      <c r="J52" s="690">
        <v>1</v>
      </c>
      <c r="K52" s="690">
        <v>14</v>
      </c>
      <c r="L52" s="690">
        <v>17</v>
      </c>
    </row>
    <row r="53" spans="1:12" s="116" customFormat="1" x14ac:dyDescent="0.2">
      <c r="A53" s="678" t="s">
        <v>119</v>
      </c>
      <c r="B53" s="117">
        <f>SUM(B54:B58)</f>
        <v>13</v>
      </c>
      <c r="C53" s="117">
        <f>SUM(C54:C58)</f>
        <v>3</v>
      </c>
      <c r="D53" s="117">
        <f>SUM(D54:D58)</f>
        <v>5</v>
      </c>
      <c r="E53" s="117">
        <f>SUM(E54:E58)</f>
        <v>0</v>
      </c>
      <c r="F53" s="117">
        <f>SUM(F54:F58)</f>
        <v>3</v>
      </c>
      <c r="G53" s="117">
        <f>SUM(G54:G55)</f>
        <v>0</v>
      </c>
      <c r="H53" s="117">
        <f>SUM(H54:H58)</f>
        <v>3</v>
      </c>
      <c r="I53" s="117">
        <f>SUM(I54:I58)</f>
        <v>0</v>
      </c>
      <c r="J53" s="117">
        <f>SUM(J54:J58)</f>
        <v>0</v>
      </c>
      <c r="K53" s="117">
        <f>SUM(K54:K58)</f>
        <v>89</v>
      </c>
      <c r="L53" s="117">
        <f>SUM(L54:L58)</f>
        <v>145</v>
      </c>
    </row>
    <row r="54" spans="1:12" s="681" customFormat="1" x14ac:dyDescent="0.2">
      <c r="A54" s="679" t="s">
        <v>118</v>
      </c>
      <c r="B54" s="690">
        <v>2</v>
      </c>
      <c r="C54" s="205">
        <v>1</v>
      </c>
      <c r="D54" s="205">
        <v>3</v>
      </c>
      <c r="E54" s="205"/>
      <c r="F54" s="205">
        <v>1</v>
      </c>
      <c r="G54" s="680"/>
      <c r="H54" s="205"/>
      <c r="I54" s="205"/>
      <c r="J54" s="205"/>
      <c r="K54" s="690">
        <v>19</v>
      </c>
      <c r="L54" s="690">
        <v>28</v>
      </c>
    </row>
    <row r="55" spans="1:12" s="681" customFormat="1" x14ac:dyDescent="0.2">
      <c r="A55" s="679" t="s">
        <v>344</v>
      </c>
      <c r="B55" s="690">
        <v>8</v>
      </c>
      <c r="C55" s="205">
        <v>2</v>
      </c>
      <c r="D55" s="205">
        <v>0</v>
      </c>
      <c r="E55" s="205"/>
      <c r="F55" s="205">
        <v>2</v>
      </c>
      <c r="G55" s="680"/>
      <c r="H55" s="205"/>
      <c r="I55" s="205"/>
      <c r="J55" s="205"/>
      <c r="K55" s="690">
        <v>22</v>
      </c>
      <c r="L55" s="690">
        <v>38</v>
      </c>
    </row>
    <row r="56" spans="1:12" s="681" customFormat="1" x14ac:dyDescent="0.2">
      <c r="A56" s="679" t="s">
        <v>115</v>
      </c>
      <c r="B56" s="205">
        <v>2</v>
      </c>
      <c r="C56" s="205"/>
      <c r="D56" s="690">
        <v>2</v>
      </c>
      <c r="E56" s="205"/>
      <c r="F56" s="205"/>
      <c r="G56" s="680"/>
      <c r="H56" s="205">
        <v>1</v>
      </c>
      <c r="I56" s="205"/>
      <c r="J56" s="205"/>
      <c r="K56" s="690">
        <v>13</v>
      </c>
      <c r="L56" s="690">
        <v>18</v>
      </c>
    </row>
    <row r="57" spans="1:12" s="681" customFormat="1" x14ac:dyDescent="0.2">
      <c r="A57" s="682" t="s">
        <v>114</v>
      </c>
      <c r="B57" s="690"/>
      <c r="C57" s="205"/>
      <c r="D57" s="691">
        <v>0</v>
      </c>
      <c r="E57" s="205"/>
      <c r="F57" s="205"/>
      <c r="G57" s="680">
        <v>1</v>
      </c>
      <c r="H57" s="205">
        <v>1</v>
      </c>
      <c r="I57" s="205"/>
      <c r="J57" s="205"/>
      <c r="K57" s="690">
        <v>17</v>
      </c>
      <c r="L57" s="690">
        <v>42</v>
      </c>
    </row>
    <row r="58" spans="1:12" s="492" customFormat="1" x14ac:dyDescent="0.2">
      <c r="A58" s="682" t="s">
        <v>422</v>
      </c>
      <c r="B58" s="690">
        <v>1</v>
      </c>
      <c r="C58" s="205"/>
      <c r="D58" s="205"/>
      <c r="E58" s="205"/>
      <c r="F58" s="205"/>
      <c r="G58" s="680"/>
      <c r="H58" s="205">
        <v>1</v>
      </c>
      <c r="I58" s="205"/>
      <c r="J58" s="205"/>
      <c r="K58" s="690">
        <v>18</v>
      </c>
      <c r="L58" s="690">
        <v>19</v>
      </c>
    </row>
    <row r="59" spans="1:12" s="116" customFormat="1" x14ac:dyDescent="0.2">
      <c r="A59" s="678" t="s">
        <v>343</v>
      </c>
      <c r="B59" s="117">
        <f t="shared" ref="B59:L59" si="4">SUM(B60:B63)</f>
        <v>0</v>
      </c>
      <c r="C59" s="117">
        <f t="shared" si="4"/>
        <v>5</v>
      </c>
      <c r="D59" s="117"/>
      <c r="E59" s="117">
        <f t="shared" si="4"/>
        <v>0</v>
      </c>
      <c r="F59" s="117">
        <f t="shared" si="4"/>
        <v>0</v>
      </c>
      <c r="G59" s="117">
        <f t="shared" si="4"/>
        <v>1</v>
      </c>
      <c r="H59" s="117">
        <f t="shared" si="4"/>
        <v>0</v>
      </c>
      <c r="I59" s="117">
        <f t="shared" si="4"/>
        <v>0</v>
      </c>
      <c r="J59" s="117">
        <f t="shared" si="4"/>
        <v>0</v>
      </c>
      <c r="K59" s="117">
        <f t="shared" si="4"/>
        <v>0</v>
      </c>
      <c r="L59" s="117">
        <f t="shared" si="4"/>
        <v>0</v>
      </c>
    </row>
    <row r="60" spans="1:12" s="681" customFormat="1" ht="12.75" customHeight="1" x14ac:dyDescent="0.2">
      <c r="A60" s="679" t="s">
        <v>435</v>
      </c>
      <c r="B60" s="680"/>
      <c r="C60" s="680"/>
      <c r="D60" s="680"/>
      <c r="E60" s="683"/>
      <c r="F60" s="680"/>
      <c r="G60" s="680">
        <v>1</v>
      </c>
      <c r="H60" s="680"/>
      <c r="I60" s="680"/>
      <c r="J60" s="680"/>
      <c r="K60" s="680"/>
      <c r="L60" s="680"/>
    </row>
    <row r="61" spans="1:12" s="681" customFormat="1" ht="12.75" customHeight="1" x14ac:dyDescent="0.2">
      <c r="A61" s="679" t="s">
        <v>342</v>
      </c>
      <c r="B61" s="680"/>
      <c r="C61" s="680">
        <v>3</v>
      </c>
      <c r="D61" s="680"/>
      <c r="E61" s="683"/>
      <c r="F61" s="680"/>
      <c r="G61" s="685"/>
      <c r="H61" s="680"/>
      <c r="I61" s="680"/>
      <c r="J61" s="680"/>
      <c r="K61" s="680"/>
      <c r="L61" s="680"/>
    </row>
    <row r="62" spans="1:12" s="686" customFormat="1" x14ac:dyDescent="0.2">
      <c r="A62" s="679" t="s">
        <v>341</v>
      </c>
      <c r="B62" s="680"/>
      <c r="C62" s="680">
        <v>1</v>
      </c>
      <c r="D62" s="680"/>
      <c r="E62" s="683"/>
      <c r="F62" s="680"/>
      <c r="G62" s="685"/>
      <c r="H62" s="680"/>
      <c r="I62" s="680"/>
      <c r="J62" s="680"/>
      <c r="K62" s="680"/>
      <c r="L62" s="680"/>
    </row>
    <row r="63" spans="1:12" s="687" customFormat="1" x14ac:dyDescent="0.2">
      <c r="A63" s="679" t="s">
        <v>340</v>
      </c>
      <c r="B63" s="680"/>
      <c r="C63" s="680">
        <v>1</v>
      </c>
      <c r="D63" s="680"/>
      <c r="E63" s="683"/>
      <c r="F63" s="680"/>
      <c r="G63" s="680"/>
      <c r="H63" s="680"/>
      <c r="I63" s="680"/>
      <c r="J63" s="680"/>
      <c r="K63" s="680"/>
      <c r="L63" s="680"/>
    </row>
    <row r="64" spans="1:12" s="113" customFormat="1" x14ac:dyDescent="0.2">
      <c r="A64" s="562" t="s">
        <v>4</v>
      </c>
      <c r="B64" s="688">
        <f t="shared" ref="B64:L64" si="5">+B36+B14+B4+B53+B59+B47</f>
        <v>1366</v>
      </c>
      <c r="C64" s="688">
        <f t="shared" si="5"/>
        <v>207</v>
      </c>
      <c r="D64" s="688">
        <f t="shared" si="5"/>
        <v>309</v>
      </c>
      <c r="E64" s="688">
        <f t="shared" si="5"/>
        <v>65</v>
      </c>
      <c r="F64" s="688">
        <f t="shared" si="5"/>
        <v>191</v>
      </c>
      <c r="G64" s="688">
        <f t="shared" si="5"/>
        <v>45</v>
      </c>
      <c r="H64" s="688">
        <f t="shared" si="5"/>
        <v>73</v>
      </c>
      <c r="I64" s="688">
        <f t="shared" si="5"/>
        <v>127</v>
      </c>
      <c r="J64" s="688">
        <f t="shared" si="5"/>
        <v>49</v>
      </c>
      <c r="K64" s="688">
        <f t="shared" si="5"/>
        <v>1452</v>
      </c>
      <c r="L64" s="688">
        <f t="shared" si="5"/>
        <v>2498</v>
      </c>
    </row>
    <row r="65" spans="1:12" x14ac:dyDescent="0.2">
      <c r="A65" s="115"/>
      <c r="B65" s="114"/>
      <c r="C65" s="114"/>
      <c r="D65" s="114"/>
      <c r="E65" s="115"/>
      <c r="F65" s="114"/>
      <c r="G65" s="114"/>
      <c r="H65" s="114"/>
      <c r="I65" s="114"/>
      <c r="J65" s="114"/>
      <c r="K65" s="113"/>
      <c r="L65" s="113"/>
    </row>
    <row r="66" spans="1:12" s="689" customFormat="1" ht="24" customHeight="1" x14ac:dyDescent="0.2">
      <c r="A66" s="1000" t="s">
        <v>908</v>
      </c>
      <c r="B66" s="1000"/>
      <c r="C66" s="1000"/>
      <c r="D66" s="1000"/>
      <c r="E66" s="1000"/>
      <c r="F66" s="1000"/>
      <c r="G66" s="1000"/>
      <c r="H66" s="1000"/>
      <c r="I66" s="1000"/>
      <c r="J66" s="1000"/>
      <c r="K66" s="1000"/>
      <c r="L66" s="1000"/>
    </row>
    <row r="67" spans="1:12" s="689" customFormat="1" x14ac:dyDescent="0.2">
      <c r="A67" s="1000" t="s">
        <v>830</v>
      </c>
      <c r="B67" s="1000"/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</row>
    <row r="68" spans="1:12" x14ac:dyDescent="0.2">
      <c r="A68" s="1001" t="s">
        <v>909</v>
      </c>
      <c r="B68" s="1001"/>
      <c r="C68" s="1001"/>
      <c r="D68" s="1001"/>
      <c r="E68" s="1001"/>
      <c r="F68" s="1001"/>
      <c r="G68" s="1001"/>
      <c r="H68" s="1001"/>
      <c r="I68" s="1001"/>
      <c r="J68" s="1001"/>
      <c r="K68" s="1001"/>
      <c r="L68" s="1001"/>
    </row>
    <row r="69" spans="1:12" s="113" customFormat="1" x14ac:dyDescent="0.2">
      <c r="A69" s="1001"/>
      <c r="B69" s="1001"/>
      <c r="C69" s="1001"/>
      <c r="D69" s="1001"/>
      <c r="E69" s="1001"/>
      <c r="F69" s="1001"/>
      <c r="G69" s="1001"/>
      <c r="H69" s="1001"/>
      <c r="I69" s="1001"/>
      <c r="J69" s="1001"/>
      <c r="K69" s="1001"/>
      <c r="L69" s="1001"/>
    </row>
    <row r="70" spans="1:12" x14ac:dyDescent="0.2">
      <c r="A70" s="112" t="s">
        <v>6</v>
      </c>
      <c r="G70" s="110"/>
    </row>
    <row r="71" spans="1:12" x14ac:dyDescent="0.2">
      <c r="A71" s="998" t="s">
        <v>911</v>
      </c>
      <c r="B71" s="998"/>
      <c r="C71" s="610"/>
      <c r="D71" s="610"/>
    </row>
    <row r="72" spans="1:12" x14ac:dyDescent="0.2">
      <c r="A72" s="755" t="s">
        <v>912</v>
      </c>
      <c r="B72" s="756"/>
      <c r="C72" s="111"/>
    </row>
    <row r="82" spans="2:12" x14ac:dyDescent="0.2">
      <c r="B82" s="110">
        <f>SUM(B4:B64)</f>
        <v>4098</v>
      </c>
      <c r="C82" s="110">
        <f>SUM(C4:C64)</f>
        <v>621</v>
      </c>
      <c r="D82" s="110">
        <f>SUM(D4:D64)</f>
        <v>927</v>
      </c>
      <c r="E82" s="110">
        <f>SUM(E4:E64)</f>
        <v>195</v>
      </c>
      <c r="F82" s="110">
        <f>SUM(F4:F64)</f>
        <v>573</v>
      </c>
      <c r="G82" s="110"/>
      <c r="H82" s="110">
        <f>SUM(H4:H64)</f>
        <v>219</v>
      </c>
      <c r="I82" s="110">
        <f>SUM(I4:I64)</f>
        <v>381</v>
      </c>
      <c r="J82" s="110">
        <f>SUM(J4:J64)</f>
        <v>147</v>
      </c>
      <c r="K82" s="110">
        <f>SUM(K4:K64)</f>
        <v>4356</v>
      </c>
      <c r="L82" s="110">
        <f>SUM(L4:L64)</f>
        <v>7494</v>
      </c>
    </row>
    <row r="83" spans="2:12" x14ac:dyDescent="0.2">
      <c r="B83" s="110">
        <f t="shared" ref="B83:L83" si="6">+B82/3</f>
        <v>1366</v>
      </c>
      <c r="C83" s="110">
        <f t="shared" si="6"/>
        <v>207</v>
      </c>
      <c r="D83" s="110">
        <f t="shared" si="6"/>
        <v>309</v>
      </c>
      <c r="E83" s="110">
        <f t="shared" si="6"/>
        <v>65</v>
      </c>
      <c r="F83" s="110">
        <f t="shared" si="6"/>
        <v>191</v>
      </c>
      <c r="G83" s="110">
        <f t="shared" si="6"/>
        <v>0</v>
      </c>
      <c r="H83" s="110">
        <f t="shared" si="6"/>
        <v>73</v>
      </c>
      <c r="I83" s="110">
        <f t="shared" si="6"/>
        <v>127</v>
      </c>
      <c r="J83" s="110">
        <f t="shared" si="6"/>
        <v>49</v>
      </c>
      <c r="K83" s="110">
        <f t="shared" si="6"/>
        <v>1452</v>
      </c>
      <c r="L83" s="110">
        <f t="shared" si="6"/>
        <v>2498</v>
      </c>
    </row>
    <row r="84" spans="2:12" x14ac:dyDescent="0.2">
      <c r="B84" s="110">
        <f>+B83-B64</f>
        <v>0</v>
      </c>
      <c r="C84" s="110">
        <f>+C83-C64</f>
        <v>0</v>
      </c>
      <c r="D84" s="110">
        <f>+D83-D64</f>
        <v>0</v>
      </c>
      <c r="E84" s="110">
        <f>+E83-E64</f>
        <v>0</v>
      </c>
      <c r="F84" s="110">
        <f>+F83-F64</f>
        <v>0</v>
      </c>
      <c r="G84" s="110"/>
      <c r="H84" s="110">
        <f>+H83-H64</f>
        <v>0</v>
      </c>
      <c r="I84" s="110">
        <f>+I83-I64</f>
        <v>0</v>
      </c>
      <c r="J84" s="110">
        <f>+J83-J64</f>
        <v>0</v>
      </c>
      <c r="K84" s="110">
        <f>+K83-K64</f>
        <v>0</v>
      </c>
      <c r="L84" s="110">
        <f>+L83-L64</f>
        <v>0</v>
      </c>
    </row>
  </sheetData>
  <mergeCells count="6">
    <mergeCell ref="A71:B71"/>
    <mergeCell ref="A1:L1"/>
    <mergeCell ref="A66:L66"/>
    <mergeCell ref="A67:L67"/>
    <mergeCell ref="A68:L68"/>
    <mergeCell ref="A69:L69"/>
  </mergeCells>
  <printOptions horizontalCentered="1" verticalCentered="1"/>
  <pageMargins left="0.25" right="0.25" top="0.75" bottom="0.75" header="0.3" footer="0.3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238"/>
  <sheetViews>
    <sheetView showGridLines="0" zoomScaleNormal="100" zoomScaleSheetLayoutView="100" workbookViewId="0">
      <selection activeCell="E7" sqref="E7"/>
    </sheetView>
  </sheetViews>
  <sheetFormatPr baseColWidth="10" defaultColWidth="10.85546875" defaultRowHeight="12" x14ac:dyDescent="0.2"/>
  <cols>
    <col min="1" max="1" width="52.85546875" style="640" customWidth="1"/>
    <col min="2" max="2" width="10.140625" style="641" bestFit="1" customWidth="1"/>
    <col min="3" max="3" width="8.42578125" style="642" bestFit="1" customWidth="1"/>
    <col min="4" max="4" width="8.140625" style="645" bestFit="1" customWidth="1"/>
    <col min="5" max="5" width="10.42578125" style="644" bestFit="1" customWidth="1"/>
    <col min="6" max="6" width="10.42578125" style="644" customWidth="1"/>
    <col min="7" max="7" width="10.140625" style="644" customWidth="1"/>
    <col min="8" max="8" width="10.42578125" style="644" bestFit="1" customWidth="1"/>
    <col min="9" max="9" width="10.42578125" style="644" customWidth="1"/>
    <col min="10" max="10" width="7.28515625" style="644" customWidth="1"/>
    <col min="11" max="11" width="10.42578125" style="644" customWidth="1"/>
    <col min="12" max="12" width="10.85546875" style="612"/>
    <col min="13" max="13" width="13.140625" style="612" customWidth="1"/>
    <col min="14" max="14" width="35.7109375" style="612" customWidth="1"/>
    <col min="15" max="15" width="10.85546875" style="612"/>
    <col min="16" max="16" width="4.140625" style="612" customWidth="1"/>
    <col min="17" max="16384" width="10.85546875" style="612"/>
  </cols>
  <sheetData>
    <row r="1" spans="1:13" s="615" customFormat="1" ht="13.5" customHeight="1" x14ac:dyDescent="0.2">
      <c r="A1" s="761" t="s">
        <v>604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613"/>
      <c r="M1" s="614"/>
    </row>
    <row r="2" spans="1:13" ht="14.25" customHeight="1" x14ac:dyDescent="0.2">
      <c r="A2" s="616"/>
      <c r="B2" s="617"/>
      <c r="C2" s="618"/>
      <c r="D2" s="619"/>
      <c r="E2" s="620"/>
      <c r="F2" s="620"/>
      <c r="G2" s="619"/>
      <c r="H2" s="620"/>
      <c r="I2" s="620"/>
      <c r="J2" s="619"/>
      <c r="K2" s="619"/>
      <c r="L2" s="621"/>
    </row>
    <row r="3" spans="1:13" ht="14.25" customHeight="1" x14ac:dyDescent="0.2">
      <c r="A3" s="762" t="s">
        <v>605</v>
      </c>
      <c r="B3" s="764" t="s">
        <v>606</v>
      </c>
      <c r="C3" s="766" t="s">
        <v>385</v>
      </c>
      <c r="D3" s="766" t="s">
        <v>182</v>
      </c>
      <c r="E3" s="766" t="s">
        <v>806</v>
      </c>
      <c r="F3" s="766"/>
      <c r="G3" s="766"/>
      <c r="H3" s="766" t="s">
        <v>609</v>
      </c>
      <c r="I3" s="766"/>
      <c r="J3" s="766"/>
      <c r="K3" s="658"/>
      <c r="L3" s="621"/>
    </row>
    <row r="4" spans="1:13" ht="28.5" customHeight="1" x14ac:dyDescent="0.2">
      <c r="A4" s="763"/>
      <c r="B4" s="765"/>
      <c r="C4" s="767"/>
      <c r="D4" s="767"/>
      <c r="E4" s="659" t="s">
        <v>607</v>
      </c>
      <c r="F4" s="659" t="s">
        <v>807</v>
      </c>
      <c r="G4" s="660" t="s">
        <v>608</v>
      </c>
      <c r="H4" s="659" t="s">
        <v>607</v>
      </c>
      <c r="I4" s="659" t="s">
        <v>807</v>
      </c>
      <c r="J4" s="660" t="s">
        <v>608</v>
      </c>
      <c r="K4" s="661" t="s">
        <v>610</v>
      </c>
    </row>
    <row r="5" spans="1:13" ht="12" customHeight="1" x14ac:dyDescent="0.2">
      <c r="A5" s="269" t="s">
        <v>611</v>
      </c>
      <c r="B5" s="270">
        <v>1</v>
      </c>
      <c r="C5" s="271">
        <v>356</v>
      </c>
      <c r="D5" s="272">
        <f>+D6</f>
        <v>1</v>
      </c>
      <c r="E5" s="272"/>
      <c r="F5" s="272"/>
      <c r="G5" s="272"/>
      <c r="H5" s="272"/>
      <c r="I5" s="272"/>
      <c r="J5" s="272"/>
      <c r="K5" s="272"/>
    </row>
    <row r="6" spans="1:13" ht="12" customHeight="1" x14ac:dyDescent="0.2">
      <c r="A6" s="774" t="s">
        <v>534</v>
      </c>
      <c r="B6" s="775"/>
      <c r="C6" s="776">
        <v>356</v>
      </c>
      <c r="D6" s="777">
        <v>1</v>
      </c>
      <c r="E6" s="273" t="s">
        <v>612</v>
      </c>
      <c r="F6" s="273">
        <v>13</v>
      </c>
      <c r="G6" s="273">
        <v>2007</v>
      </c>
      <c r="H6" s="273" t="s">
        <v>612</v>
      </c>
      <c r="I6" s="273">
        <v>13</v>
      </c>
      <c r="J6" s="273">
        <v>2012</v>
      </c>
      <c r="K6" s="746" t="s">
        <v>613</v>
      </c>
    </row>
    <row r="7" spans="1:13" ht="12" customHeight="1" x14ac:dyDescent="0.2">
      <c r="A7" s="774"/>
      <c r="B7" s="775"/>
      <c r="C7" s="776"/>
      <c r="D7" s="777"/>
      <c r="E7" s="273" t="s">
        <v>624</v>
      </c>
      <c r="F7" s="273">
        <v>23</v>
      </c>
      <c r="G7" s="273">
        <v>2013</v>
      </c>
      <c r="H7" s="273" t="s">
        <v>624</v>
      </c>
      <c r="I7" s="273">
        <v>23</v>
      </c>
      <c r="J7" s="273">
        <v>2018</v>
      </c>
      <c r="K7" s="746" t="s">
        <v>613</v>
      </c>
    </row>
    <row r="8" spans="1:13" ht="12" customHeight="1" x14ac:dyDescent="0.2">
      <c r="A8" s="274" t="s">
        <v>302</v>
      </c>
      <c r="B8" s="275">
        <v>4</v>
      </c>
      <c r="C8" s="276">
        <f>+C9+C16+C14+C12</f>
        <v>1658</v>
      </c>
      <c r="D8" s="275">
        <f>+D9+D16+D14+D12</f>
        <v>4</v>
      </c>
      <c r="E8" s="277"/>
      <c r="F8" s="277"/>
      <c r="G8" s="277"/>
      <c r="H8" s="277"/>
      <c r="I8" s="277"/>
      <c r="J8" s="277"/>
      <c r="K8" s="747"/>
    </row>
    <row r="9" spans="1:13" ht="12" customHeight="1" x14ac:dyDescent="0.2">
      <c r="A9" s="768" t="s">
        <v>584</v>
      </c>
      <c r="B9" s="278"/>
      <c r="C9" s="772">
        <v>603</v>
      </c>
      <c r="D9" s="773">
        <v>1</v>
      </c>
      <c r="E9" s="279" t="s">
        <v>617</v>
      </c>
      <c r="F9" s="273">
        <v>3</v>
      </c>
      <c r="G9" s="273">
        <v>2003</v>
      </c>
      <c r="H9" s="273" t="s">
        <v>617</v>
      </c>
      <c r="I9" s="273">
        <v>3</v>
      </c>
      <c r="J9" s="273">
        <v>2008</v>
      </c>
      <c r="K9" s="746" t="s">
        <v>808</v>
      </c>
    </row>
    <row r="10" spans="1:13" ht="12" customHeight="1" x14ac:dyDescent="0.2">
      <c r="A10" s="768"/>
      <c r="B10" s="280"/>
      <c r="C10" s="772"/>
      <c r="D10" s="773"/>
      <c r="E10" s="279" t="s">
        <v>616</v>
      </c>
      <c r="F10" s="279">
        <v>1</v>
      </c>
      <c r="G10" s="279">
        <v>2008</v>
      </c>
      <c r="H10" s="279" t="s">
        <v>614</v>
      </c>
      <c r="I10" s="279">
        <v>30</v>
      </c>
      <c r="J10" s="279">
        <v>2013</v>
      </c>
      <c r="K10" s="746" t="s">
        <v>808</v>
      </c>
    </row>
    <row r="11" spans="1:13" ht="12" customHeight="1" x14ac:dyDescent="0.2">
      <c r="A11" s="768"/>
      <c r="B11" s="280"/>
      <c r="C11" s="772"/>
      <c r="D11" s="773"/>
      <c r="E11" s="279" t="s">
        <v>616</v>
      </c>
      <c r="F11" s="279">
        <v>1</v>
      </c>
      <c r="G11" s="279">
        <v>2013</v>
      </c>
      <c r="H11" s="279" t="s">
        <v>614</v>
      </c>
      <c r="I11" s="279">
        <v>30</v>
      </c>
      <c r="J11" s="279">
        <v>2018</v>
      </c>
      <c r="K11" s="744" t="s">
        <v>615</v>
      </c>
    </row>
    <row r="12" spans="1:13" ht="12" customHeight="1" x14ac:dyDescent="0.2">
      <c r="A12" s="768" t="s">
        <v>506</v>
      </c>
      <c r="B12" s="280"/>
      <c r="C12" s="769">
        <v>270</v>
      </c>
      <c r="D12" s="770">
        <v>1</v>
      </c>
      <c r="E12" s="279" t="s">
        <v>617</v>
      </c>
      <c r="F12" s="279">
        <v>14</v>
      </c>
      <c r="G12" s="279">
        <v>2008</v>
      </c>
      <c r="H12" s="279" t="s">
        <v>617</v>
      </c>
      <c r="I12" s="279">
        <v>13</v>
      </c>
      <c r="J12" s="279">
        <v>2013</v>
      </c>
      <c r="K12" s="746" t="s">
        <v>808</v>
      </c>
    </row>
    <row r="13" spans="1:13" ht="12" customHeight="1" x14ac:dyDescent="0.2">
      <c r="A13" s="768"/>
      <c r="B13" s="280"/>
      <c r="C13" s="769"/>
      <c r="D13" s="770"/>
      <c r="E13" s="279" t="s">
        <v>616</v>
      </c>
      <c r="F13" s="279">
        <v>1</v>
      </c>
      <c r="G13" s="279">
        <v>2013</v>
      </c>
      <c r="H13" s="279" t="s">
        <v>614</v>
      </c>
      <c r="I13" s="279">
        <v>30</v>
      </c>
      <c r="J13" s="279">
        <v>2018</v>
      </c>
      <c r="K13" s="744" t="s">
        <v>615</v>
      </c>
    </row>
    <row r="14" spans="1:13" ht="12" customHeight="1" x14ac:dyDescent="0.2">
      <c r="A14" s="771" t="s">
        <v>618</v>
      </c>
      <c r="B14" s="280"/>
      <c r="C14" s="772">
        <v>399</v>
      </c>
      <c r="D14" s="773">
        <v>1</v>
      </c>
      <c r="E14" s="279" t="s">
        <v>612</v>
      </c>
      <c r="F14" s="279">
        <v>13</v>
      </c>
      <c r="G14" s="279">
        <v>2004</v>
      </c>
      <c r="H14" s="279" t="s">
        <v>612</v>
      </c>
      <c r="I14" s="279">
        <v>13</v>
      </c>
      <c r="J14" s="279">
        <v>2009</v>
      </c>
      <c r="K14" s="744" t="s">
        <v>619</v>
      </c>
    </row>
    <row r="15" spans="1:13" ht="12" customHeight="1" x14ac:dyDescent="0.2">
      <c r="A15" s="771"/>
      <c r="B15" s="280"/>
      <c r="C15" s="772"/>
      <c r="D15" s="773"/>
      <c r="E15" s="279" t="s">
        <v>616</v>
      </c>
      <c r="F15" s="279">
        <v>8</v>
      </c>
      <c r="G15" s="279">
        <v>2011</v>
      </c>
      <c r="H15" s="279" t="s">
        <v>616</v>
      </c>
      <c r="I15" s="279">
        <v>8</v>
      </c>
      <c r="J15" s="279">
        <v>2016</v>
      </c>
      <c r="K15" s="744" t="s">
        <v>619</v>
      </c>
    </row>
    <row r="16" spans="1:13" ht="12" customHeight="1" x14ac:dyDescent="0.2">
      <c r="A16" s="771" t="s">
        <v>508</v>
      </c>
      <c r="B16" s="280"/>
      <c r="C16" s="772">
        <v>386</v>
      </c>
      <c r="D16" s="773">
        <v>1</v>
      </c>
      <c r="E16" s="281" t="s">
        <v>612</v>
      </c>
      <c r="F16" s="281">
        <v>13</v>
      </c>
      <c r="G16" s="279">
        <v>2004</v>
      </c>
      <c r="H16" s="281" t="s">
        <v>612</v>
      </c>
      <c r="I16" s="281">
        <v>13</v>
      </c>
      <c r="J16" s="279">
        <v>2009</v>
      </c>
      <c r="K16" s="744" t="s">
        <v>619</v>
      </c>
    </row>
    <row r="17" spans="1:11" ht="12" customHeight="1" x14ac:dyDescent="0.2">
      <c r="A17" s="771"/>
      <c r="B17" s="282"/>
      <c r="C17" s="772"/>
      <c r="D17" s="773"/>
      <c r="E17" s="281" t="s">
        <v>616</v>
      </c>
      <c r="F17" s="281">
        <v>8</v>
      </c>
      <c r="G17" s="279">
        <v>2011</v>
      </c>
      <c r="H17" s="281" t="s">
        <v>616</v>
      </c>
      <c r="I17" s="281">
        <v>8</v>
      </c>
      <c r="J17" s="279">
        <v>2016</v>
      </c>
      <c r="K17" s="744" t="s">
        <v>619</v>
      </c>
    </row>
    <row r="18" spans="1:11" ht="12" customHeight="1" x14ac:dyDescent="0.2">
      <c r="A18" s="274" t="s">
        <v>620</v>
      </c>
      <c r="B18" s="288">
        <v>1</v>
      </c>
      <c r="C18" s="289">
        <f>+C19</f>
        <v>207</v>
      </c>
      <c r="D18" s="272">
        <f>+D19</f>
        <v>1</v>
      </c>
      <c r="E18" s="272"/>
      <c r="F18" s="272"/>
      <c r="G18" s="272"/>
      <c r="H18" s="272"/>
      <c r="I18" s="272"/>
      <c r="J18" s="272"/>
      <c r="K18" s="665"/>
    </row>
    <row r="19" spans="1:11" ht="12" customHeight="1" x14ac:dyDescent="0.2">
      <c r="A19" s="771" t="s">
        <v>554</v>
      </c>
      <c r="B19" s="778"/>
      <c r="C19" s="783">
        <v>207</v>
      </c>
      <c r="D19" s="780">
        <v>1</v>
      </c>
      <c r="E19" s="572" t="s">
        <v>617</v>
      </c>
      <c r="F19" s="572">
        <v>21</v>
      </c>
      <c r="G19" s="572">
        <v>2008</v>
      </c>
      <c r="H19" s="572" t="s">
        <v>617</v>
      </c>
      <c r="I19" s="572">
        <v>20</v>
      </c>
      <c r="J19" s="572">
        <v>2013</v>
      </c>
      <c r="K19" s="745" t="s">
        <v>621</v>
      </c>
    </row>
    <row r="20" spans="1:11" ht="12" customHeight="1" x14ac:dyDescent="0.2">
      <c r="A20" s="771"/>
      <c r="B20" s="778"/>
      <c r="C20" s="783"/>
      <c r="D20" s="780"/>
      <c r="E20" s="572" t="s">
        <v>636</v>
      </c>
      <c r="F20" s="572">
        <v>30</v>
      </c>
      <c r="G20" s="572">
        <v>2013</v>
      </c>
      <c r="H20" s="572" t="s">
        <v>636</v>
      </c>
      <c r="I20" s="572">
        <v>29</v>
      </c>
      <c r="J20" s="572">
        <v>2018</v>
      </c>
      <c r="K20" s="745" t="s">
        <v>621</v>
      </c>
    </row>
    <row r="21" spans="1:11" ht="12" customHeight="1" x14ac:dyDescent="0.2">
      <c r="A21" s="274" t="s">
        <v>318</v>
      </c>
      <c r="B21" s="288">
        <v>3</v>
      </c>
      <c r="C21" s="289">
        <f>+C22</f>
        <v>317</v>
      </c>
      <c r="D21" s="288">
        <f>+D22</f>
        <v>1</v>
      </c>
      <c r="E21" s="272"/>
      <c r="F21" s="272"/>
      <c r="G21" s="272"/>
      <c r="H21" s="272"/>
      <c r="I21" s="272"/>
      <c r="J21" s="272"/>
      <c r="K21" s="665"/>
    </row>
    <row r="22" spans="1:11" ht="12" customHeight="1" x14ac:dyDescent="0.2">
      <c r="A22" s="768" t="s">
        <v>523</v>
      </c>
      <c r="B22" s="778"/>
      <c r="C22" s="779">
        <v>317</v>
      </c>
      <c r="D22" s="780">
        <v>1</v>
      </c>
      <c r="E22" s="572" t="s">
        <v>617</v>
      </c>
      <c r="F22" s="572">
        <v>26</v>
      </c>
      <c r="G22" s="572">
        <v>2007</v>
      </c>
      <c r="H22" s="572" t="s">
        <v>617</v>
      </c>
      <c r="I22" s="572">
        <v>26</v>
      </c>
      <c r="J22" s="572">
        <v>2012</v>
      </c>
      <c r="K22" s="745" t="s">
        <v>622</v>
      </c>
    </row>
    <row r="23" spans="1:11" ht="12" customHeight="1" x14ac:dyDescent="0.2">
      <c r="A23" s="768"/>
      <c r="B23" s="778"/>
      <c r="C23" s="779"/>
      <c r="D23" s="780"/>
      <c r="E23" s="572" t="s">
        <v>623</v>
      </c>
      <c r="F23" s="572">
        <v>15</v>
      </c>
      <c r="G23" s="572">
        <v>2013</v>
      </c>
      <c r="H23" s="572" t="s">
        <v>623</v>
      </c>
      <c r="I23" s="572">
        <v>15</v>
      </c>
      <c r="J23" s="572">
        <v>2018</v>
      </c>
      <c r="K23" s="745" t="s">
        <v>622</v>
      </c>
    </row>
    <row r="24" spans="1:11" ht="12" customHeight="1" x14ac:dyDescent="0.2">
      <c r="A24" s="274" t="s">
        <v>317</v>
      </c>
      <c r="B24" s="288">
        <v>3</v>
      </c>
      <c r="C24" s="289">
        <f>SUM(C25:C29)</f>
        <v>718</v>
      </c>
      <c r="D24" s="288">
        <f>SUM(D25:D29)</f>
        <v>3</v>
      </c>
      <c r="E24" s="272"/>
      <c r="F24" s="272"/>
      <c r="G24" s="272"/>
      <c r="H24" s="272"/>
      <c r="I24" s="272"/>
      <c r="J24" s="272"/>
      <c r="K24" s="665"/>
    </row>
    <row r="25" spans="1:11" ht="12" customHeight="1" x14ac:dyDescent="0.2">
      <c r="A25" s="568" t="s">
        <v>510</v>
      </c>
      <c r="B25" s="577"/>
      <c r="C25" s="283">
        <v>174</v>
      </c>
      <c r="D25" s="576">
        <v>1</v>
      </c>
      <c r="E25" s="572" t="s">
        <v>624</v>
      </c>
      <c r="F25" s="572">
        <v>3</v>
      </c>
      <c r="G25" s="284">
        <v>2010</v>
      </c>
      <c r="H25" s="572" t="s">
        <v>624</v>
      </c>
      <c r="I25" s="572">
        <v>2</v>
      </c>
      <c r="J25" s="284">
        <v>2015</v>
      </c>
      <c r="K25" s="745" t="s">
        <v>625</v>
      </c>
    </row>
    <row r="26" spans="1:11" ht="12" customHeight="1" x14ac:dyDescent="0.2">
      <c r="A26" s="771" t="s">
        <v>512</v>
      </c>
      <c r="B26" s="781"/>
      <c r="C26" s="782">
        <v>301</v>
      </c>
      <c r="D26" s="780">
        <v>1</v>
      </c>
      <c r="E26" s="572" t="s">
        <v>626</v>
      </c>
      <c r="F26" s="572">
        <v>16</v>
      </c>
      <c r="G26" s="284">
        <v>2003</v>
      </c>
      <c r="H26" s="572" t="s">
        <v>626</v>
      </c>
      <c r="I26" s="572">
        <v>16</v>
      </c>
      <c r="J26" s="284">
        <v>2008</v>
      </c>
      <c r="K26" s="745" t="s">
        <v>625</v>
      </c>
    </row>
    <row r="27" spans="1:11" ht="12" customHeight="1" x14ac:dyDescent="0.2">
      <c r="A27" s="771"/>
      <c r="B27" s="781"/>
      <c r="C27" s="782"/>
      <c r="D27" s="780"/>
      <c r="E27" s="572" t="s">
        <v>612</v>
      </c>
      <c r="F27" s="572">
        <v>5</v>
      </c>
      <c r="G27" s="284">
        <v>2008</v>
      </c>
      <c r="H27" s="572" t="s">
        <v>612</v>
      </c>
      <c r="I27" s="572">
        <v>4</v>
      </c>
      <c r="J27" s="284">
        <v>2013</v>
      </c>
      <c r="K27" s="745" t="s">
        <v>625</v>
      </c>
    </row>
    <row r="28" spans="1:11" ht="12" customHeight="1" x14ac:dyDescent="0.2">
      <c r="A28" s="771" t="s">
        <v>513</v>
      </c>
      <c r="B28" s="781"/>
      <c r="C28" s="782">
        <v>243</v>
      </c>
      <c r="D28" s="780">
        <v>1</v>
      </c>
      <c r="E28" s="572" t="s">
        <v>626</v>
      </c>
      <c r="F28" s="572">
        <v>16</v>
      </c>
      <c r="G28" s="284">
        <v>2003</v>
      </c>
      <c r="H28" s="572" t="s">
        <v>626</v>
      </c>
      <c r="I28" s="572">
        <v>16</v>
      </c>
      <c r="J28" s="284">
        <v>2008</v>
      </c>
      <c r="K28" s="745" t="s">
        <v>625</v>
      </c>
    </row>
    <row r="29" spans="1:11" ht="12" customHeight="1" x14ac:dyDescent="0.2">
      <c r="A29" s="771"/>
      <c r="B29" s="788"/>
      <c r="C29" s="782"/>
      <c r="D29" s="780"/>
      <c r="E29" s="572" t="s">
        <v>612</v>
      </c>
      <c r="F29" s="572">
        <v>5</v>
      </c>
      <c r="G29" s="284">
        <v>2008</v>
      </c>
      <c r="H29" s="572" t="s">
        <v>612</v>
      </c>
      <c r="I29" s="572">
        <v>4</v>
      </c>
      <c r="J29" s="284">
        <v>2013</v>
      </c>
      <c r="K29" s="745" t="s">
        <v>625</v>
      </c>
    </row>
    <row r="30" spans="1:11" ht="12" customHeight="1" x14ac:dyDescent="0.2">
      <c r="A30" s="274" t="s">
        <v>305</v>
      </c>
      <c r="B30" s="288">
        <v>3</v>
      </c>
      <c r="C30" s="289">
        <f>+C31</f>
        <v>1367</v>
      </c>
      <c r="D30" s="288">
        <v>1</v>
      </c>
      <c r="E30" s="272"/>
      <c r="F30" s="272"/>
      <c r="G30" s="272"/>
      <c r="H30" s="272"/>
      <c r="I30" s="272"/>
      <c r="J30" s="272"/>
      <c r="K30" s="665"/>
    </row>
    <row r="31" spans="1:11" ht="12" customHeight="1" x14ac:dyDescent="0.2">
      <c r="A31" s="768" t="s">
        <v>548</v>
      </c>
      <c r="B31" s="672"/>
      <c r="C31" s="786">
        <v>1367</v>
      </c>
      <c r="D31" s="787">
        <v>1</v>
      </c>
      <c r="E31" s="572" t="s">
        <v>614</v>
      </c>
      <c r="F31" s="572">
        <v>26</v>
      </c>
      <c r="G31" s="284">
        <v>2007</v>
      </c>
      <c r="H31" s="572" t="s">
        <v>614</v>
      </c>
      <c r="I31" s="572">
        <v>26</v>
      </c>
      <c r="J31" s="572">
        <v>2012</v>
      </c>
      <c r="K31" s="745" t="s">
        <v>627</v>
      </c>
    </row>
    <row r="32" spans="1:11" ht="12" customHeight="1" x14ac:dyDescent="0.2">
      <c r="A32" s="768"/>
      <c r="B32" s="575"/>
      <c r="C32" s="786"/>
      <c r="D32" s="787"/>
      <c r="E32" s="572" t="s">
        <v>617</v>
      </c>
      <c r="F32" s="572">
        <v>27</v>
      </c>
      <c r="G32" s="284">
        <v>2012</v>
      </c>
      <c r="H32" s="572" t="s">
        <v>617</v>
      </c>
      <c r="I32" s="572">
        <v>27</v>
      </c>
      <c r="J32" s="572">
        <v>2017</v>
      </c>
      <c r="K32" s="745" t="s">
        <v>627</v>
      </c>
    </row>
    <row r="33" spans="1:11" ht="12" customHeight="1" x14ac:dyDescent="0.2">
      <c r="A33" s="274" t="s">
        <v>304</v>
      </c>
      <c r="B33" s="288">
        <v>3</v>
      </c>
      <c r="C33" s="289">
        <f>+C34+C36+C38</f>
        <v>970</v>
      </c>
      <c r="D33" s="288">
        <f>+D34+D36+D38</f>
        <v>3</v>
      </c>
      <c r="E33" s="662"/>
      <c r="F33" s="662"/>
      <c r="G33" s="272"/>
      <c r="H33" s="662"/>
      <c r="I33" s="662"/>
      <c r="J33" s="662"/>
      <c r="K33" s="662"/>
    </row>
    <row r="34" spans="1:11" ht="12" customHeight="1" x14ac:dyDescent="0.2">
      <c r="A34" s="771" t="s">
        <v>536</v>
      </c>
      <c r="B34" s="784"/>
      <c r="C34" s="786">
        <v>465</v>
      </c>
      <c r="D34" s="787">
        <v>1</v>
      </c>
      <c r="E34" s="572" t="s">
        <v>614</v>
      </c>
      <c r="F34" s="572">
        <v>22</v>
      </c>
      <c r="G34" s="273">
        <v>2006</v>
      </c>
      <c r="H34" s="572" t="s">
        <v>614</v>
      </c>
      <c r="I34" s="572">
        <v>22</v>
      </c>
      <c r="J34" s="273">
        <v>2011</v>
      </c>
      <c r="K34" s="745" t="s">
        <v>613</v>
      </c>
    </row>
    <row r="35" spans="1:11" ht="12" customHeight="1" x14ac:dyDescent="0.2">
      <c r="A35" s="771"/>
      <c r="B35" s="785"/>
      <c r="C35" s="786"/>
      <c r="D35" s="787"/>
      <c r="E35" s="572" t="s">
        <v>617</v>
      </c>
      <c r="F35" s="572">
        <v>3</v>
      </c>
      <c r="G35" s="273">
        <v>2011</v>
      </c>
      <c r="H35" s="572" t="s">
        <v>617</v>
      </c>
      <c r="I35" s="572">
        <v>3</v>
      </c>
      <c r="J35" s="273">
        <v>2016</v>
      </c>
      <c r="K35" s="745" t="s">
        <v>613</v>
      </c>
    </row>
    <row r="36" spans="1:11" ht="12" customHeight="1" x14ac:dyDescent="0.2">
      <c r="A36" s="771" t="s">
        <v>538</v>
      </c>
      <c r="B36" s="785"/>
      <c r="C36" s="786">
        <v>375</v>
      </c>
      <c r="D36" s="787">
        <v>1</v>
      </c>
      <c r="E36" s="572" t="s">
        <v>614</v>
      </c>
      <c r="F36" s="572">
        <v>22</v>
      </c>
      <c r="G36" s="273">
        <v>2006</v>
      </c>
      <c r="H36" s="572" t="s">
        <v>614</v>
      </c>
      <c r="I36" s="572">
        <v>22</v>
      </c>
      <c r="J36" s="273">
        <v>2011</v>
      </c>
      <c r="K36" s="745" t="s">
        <v>613</v>
      </c>
    </row>
    <row r="37" spans="1:11" ht="12" customHeight="1" x14ac:dyDescent="0.2">
      <c r="A37" s="771"/>
      <c r="B37" s="785"/>
      <c r="C37" s="786"/>
      <c r="D37" s="787"/>
      <c r="E37" s="572" t="s">
        <v>617</v>
      </c>
      <c r="F37" s="572">
        <v>3</v>
      </c>
      <c r="G37" s="273">
        <v>2011</v>
      </c>
      <c r="H37" s="572" t="s">
        <v>617</v>
      </c>
      <c r="I37" s="572">
        <v>3</v>
      </c>
      <c r="J37" s="273">
        <v>2016</v>
      </c>
      <c r="K37" s="745" t="s">
        <v>613</v>
      </c>
    </row>
    <row r="38" spans="1:11" ht="12" customHeight="1" x14ac:dyDescent="0.2">
      <c r="A38" s="771" t="s">
        <v>551</v>
      </c>
      <c r="B38" s="785"/>
      <c r="C38" s="786">
        <v>130</v>
      </c>
      <c r="D38" s="787">
        <v>1</v>
      </c>
      <c r="E38" s="572" t="s">
        <v>614</v>
      </c>
      <c r="F38" s="572">
        <v>22</v>
      </c>
      <c r="G38" s="273">
        <v>2006</v>
      </c>
      <c r="H38" s="572" t="s">
        <v>614</v>
      </c>
      <c r="I38" s="572">
        <v>22</v>
      </c>
      <c r="J38" s="273">
        <v>2011</v>
      </c>
      <c r="K38" s="745" t="s">
        <v>613</v>
      </c>
    </row>
    <row r="39" spans="1:11" ht="12" customHeight="1" x14ac:dyDescent="0.2">
      <c r="A39" s="771"/>
      <c r="B39" s="789"/>
      <c r="C39" s="786"/>
      <c r="D39" s="787"/>
      <c r="E39" s="572" t="s">
        <v>617</v>
      </c>
      <c r="F39" s="572">
        <v>3</v>
      </c>
      <c r="G39" s="273">
        <v>2011</v>
      </c>
      <c r="H39" s="572" t="s">
        <v>617</v>
      </c>
      <c r="I39" s="572">
        <v>3</v>
      </c>
      <c r="J39" s="273">
        <v>2016</v>
      </c>
      <c r="K39" s="745" t="s">
        <v>613</v>
      </c>
    </row>
    <row r="40" spans="1:11" ht="12" customHeight="1" x14ac:dyDescent="0.2">
      <c r="A40" s="274" t="s">
        <v>307</v>
      </c>
      <c r="B40" s="288">
        <v>3</v>
      </c>
      <c r="C40" s="289">
        <f>+C41+C44+C47</f>
        <v>2551</v>
      </c>
      <c r="D40" s="288">
        <f>+D41+D44+D47</f>
        <v>3</v>
      </c>
      <c r="E40" s="272"/>
      <c r="F40" s="272"/>
      <c r="G40" s="272"/>
      <c r="H40" s="272"/>
      <c r="I40" s="272"/>
      <c r="J40" s="272"/>
      <c r="K40" s="665"/>
    </row>
    <row r="41" spans="1:11" ht="12" customHeight="1" x14ac:dyDescent="0.2">
      <c r="A41" s="768" t="s">
        <v>588</v>
      </c>
      <c r="B41" s="784"/>
      <c r="C41" s="786">
        <v>1083</v>
      </c>
      <c r="D41" s="787">
        <v>1</v>
      </c>
      <c r="E41" s="572" t="s">
        <v>617</v>
      </c>
      <c r="F41" s="572">
        <v>29</v>
      </c>
      <c r="G41" s="572">
        <v>2002</v>
      </c>
      <c r="H41" s="572" t="s">
        <v>617</v>
      </c>
      <c r="I41" s="572">
        <v>29</v>
      </c>
      <c r="J41" s="284">
        <v>2007</v>
      </c>
      <c r="K41" s="745" t="s">
        <v>628</v>
      </c>
    </row>
    <row r="42" spans="1:11" ht="12" customHeight="1" x14ac:dyDescent="0.2">
      <c r="A42" s="768"/>
      <c r="B42" s="785"/>
      <c r="C42" s="786"/>
      <c r="D42" s="787"/>
      <c r="E42" s="572" t="s">
        <v>623</v>
      </c>
      <c r="F42" s="572">
        <v>9</v>
      </c>
      <c r="G42" s="572">
        <v>2008</v>
      </c>
      <c r="H42" s="572" t="s">
        <v>623</v>
      </c>
      <c r="I42" s="572">
        <v>9</v>
      </c>
      <c r="J42" s="572">
        <v>2013</v>
      </c>
      <c r="K42" s="745" t="s">
        <v>628</v>
      </c>
    </row>
    <row r="43" spans="1:11" ht="12" customHeight="1" x14ac:dyDescent="0.2">
      <c r="A43" s="768"/>
      <c r="B43" s="571"/>
      <c r="C43" s="786"/>
      <c r="D43" s="787"/>
      <c r="E43" s="572" t="s">
        <v>612</v>
      </c>
      <c r="F43" s="572">
        <v>26</v>
      </c>
      <c r="G43" s="572">
        <v>2012</v>
      </c>
      <c r="H43" s="572" t="s">
        <v>612</v>
      </c>
      <c r="I43" s="572">
        <v>26</v>
      </c>
      <c r="J43" s="572">
        <v>2017</v>
      </c>
      <c r="K43" s="745" t="s">
        <v>628</v>
      </c>
    </row>
    <row r="44" spans="1:11" ht="12" customHeight="1" x14ac:dyDescent="0.2">
      <c r="A44" s="768" t="s">
        <v>539</v>
      </c>
      <c r="B44" s="785"/>
      <c r="C44" s="786">
        <v>924</v>
      </c>
      <c r="D44" s="787">
        <v>1</v>
      </c>
      <c r="E44" s="572" t="s">
        <v>617</v>
      </c>
      <c r="F44" s="572">
        <v>29</v>
      </c>
      <c r="G44" s="572">
        <v>2002</v>
      </c>
      <c r="H44" s="572" t="s">
        <v>617</v>
      </c>
      <c r="I44" s="572">
        <v>29</v>
      </c>
      <c r="J44" s="284">
        <v>2007</v>
      </c>
      <c r="K44" s="745" t="s">
        <v>628</v>
      </c>
    </row>
    <row r="45" spans="1:11" ht="12" customHeight="1" x14ac:dyDescent="0.2">
      <c r="A45" s="768"/>
      <c r="B45" s="785"/>
      <c r="C45" s="786"/>
      <c r="D45" s="787"/>
      <c r="E45" s="572" t="s">
        <v>623</v>
      </c>
      <c r="F45" s="572">
        <v>9</v>
      </c>
      <c r="G45" s="572">
        <v>2008</v>
      </c>
      <c r="H45" s="572" t="s">
        <v>623</v>
      </c>
      <c r="I45" s="572">
        <v>9</v>
      </c>
      <c r="J45" s="572">
        <v>2013</v>
      </c>
      <c r="K45" s="745" t="s">
        <v>628</v>
      </c>
    </row>
    <row r="46" spans="1:11" ht="12" customHeight="1" x14ac:dyDescent="0.2">
      <c r="A46" s="768"/>
      <c r="B46" s="571"/>
      <c r="C46" s="786"/>
      <c r="D46" s="787"/>
      <c r="E46" s="572" t="s">
        <v>612</v>
      </c>
      <c r="F46" s="572">
        <v>26</v>
      </c>
      <c r="G46" s="572">
        <v>2012</v>
      </c>
      <c r="H46" s="572" t="s">
        <v>612</v>
      </c>
      <c r="I46" s="572">
        <v>26</v>
      </c>
      <c r="J46" s="572">
        <v>2017</v>
      </c>
      <c r="K46" s="745" t="s">
        <v>628</v>
      </c>
    </row>
    <row r="47" spans="1:11" ht="12" customHeight="1" x14ac:dyDescent="0.2">
      <c r="A47" s="771" t="s">
        <v>590</v>
      </c>
      <c r="B47" s="785"/>
      <c r="C47" s="786">
        <v>544</v>
      </c>
      <c r="D47" s="787">
        <v>1</v>
      </c>
      <c r="E47" s="787" t="s">
        <v>617</v>
      </c>
      <c r="F47" s="572">
        <v>29</v>
      </c>
      <c r="G47" s="572">
        <v>2002</v>
      </c>
      <c r="H47" s="572" t="s">
        <v>617</v>
      </c>
      <c r="I47" s="572">
        <v>29</v>
      </c>
      <c r="J47" s="572">
        <v>2007</v>
      </c>
      <c r="K47" s="745" t="s">
        <v>628</v>
      </c>
    </row>
    <row r="48" spans="1:11" ht="12" customHeight="1" x14ac:dyDescent="0.2">
      <c r="A48" s="771"/>
      <c r="B48" s="789"/>
      <c r="C48" s="786"/>
      <c r="D48" s="787"/>
      <c r="E48" s="787"/>
      <c r="F48" s="572">
        <v>19</v>
      </c>
      <c r="G48" s="572">
        <v>2008</v>
      </c>
      <c r="H48" s="572" t="s">
        <v>612</v>
      </c>
      <c r="I48" s="572">
        <v>19</v>
      </c>
      <c r="J48" s="572">
        <v>2013</v>
      </c>
      <c r="K48" s="745" t="s">
        <v>629</v>
      </c>
    </row>
    <row r="49" spans="1:11" ht="12" customHeight="1" x14ac:dyDescent="0.2">
      <c r="A49" s="274" t="s">
        <v>630</v>
      </c>
      <c r="B49" s="663">
        <v>1</v>
      </c>
      <c r="C49" s="664">
        <f>+C50</f>
        <v>2074</v>
      </c>
      <c r="D49" s="663">
        <f>+D50</f>
        <v>1</v>
      </c>
      <c r="E49" s="665"/>
      <c r="F49" s="665"/>
      <c r="G49" s="665"/>
      <c r="H49" s="665"/>
      <c r="I49" s="665"/>
      <c r="J49" s="665"/>
      <c r="K49" s="665"/>
    </row>
    <row r="50" spans="1:11" ht="12" customHeight="1" x14ac:dyDescent="0.2">
      <c r="A50" s="573" t="s">
        <v>541</v>
      </c>
      <c r="B50" s="567"/>
      <c r="C50" s="283">
        <v>2074</v>
      </c>
      <c r="D50" s="572">
        <v>1</v>
      </c>
      <c r="E50" s="572" t="s">
        <v>631</v>
      </c>
      <c r="F50" s="572">
        <v>4</v>
      </c>
      <c r="G50" s="572">
        <v>2009</v>
      </c>
      <c r="H50" s="572" t="s">
        <v>631</v>
      </c>
      <c r="I50" s="572">
        <v>3</v>
      </c>
      <c r="J50" s="572">
        <v>2014</v>
      </c>
      <c r="K50" s="745" t="s">
        <v>632</v>
      </c>
    </row>
    <row r="51" spans="1:11" ht="12" customHeight="1" x14ac:dyDescent="0.2">
      <c r="A51" s="274" t="s">
        <v>306</v>
      </c>
      <c r="B51" s="663">
        <v>3</v>
      </c>
      <c r="C51" s="664">
        <f>+C53+C54+C52</f>
        <v>1229</v>
      </c>
      <c r="D51" s="663">
        <f>+D52+D53+D54</f>
        <v>3</v>
      </c>
      <c r="E51" s="665"/>
      <c r="F51" s="665"/>
      <c r="G51" s="665"/>
      <c r="H51" s="665"/>
      <c r="I51" s="665"/>
      <c r="J51" s="665"/>
      <c r="K51" s="665"/>
    </row>
    <row r="52" spans="1:11" ht="12" customHeight="1" x14ac:dyDescent="0.2">
      <c r="A52" s="573" t="s">
        <v>633</v>
      </c>
      <c r="B52" s="673"/>
      <c r="C52" s="655">
        <v>406</v>
      </c>
      <c r="D52" s="285">
        <v>1</v>
      </c>
      <c r="E52" s="273" t="s">
        <v>631</v>
      </c>
      <c r="F52" s="273">
        <v>25</v>
      </c>
      <c r="G52" s="273">
        <v>2013</v>
      </c>
      <c r="H52" s="273" t="s">
        <v>631</v>
      </c>
      <c r="I52" s="273">
        <v>28</v>
      </c>
      <c r="J52" s="273">
        <v>2018</v>
      </c>
      <c r="K52" s="746" t="s">
        <v>634</v>
      </c>
    </row>
    <row r="53" spans="1:11" ht="12" customHeight="1" x14ac:dyDescent="0.2">
      <c r="A53" s="573" t="s">
        <v>543</v>
      </c>
      <c r="B53" s="571"/>
      <c r="C53" s="286">
        <v>396</v>
      </c>
      <c r="D53" s="572">
        <v>1</v>
      </c>
      <c r="E53" s="572" t="s">
        <v>640</v>
      </c>
      <c r="F53" s="572">
        <v>25</v>
      </c>
      <c r="G53" s="572">
        <v>2009</v>
      </c>
      <c r="H53" s="572" t="s">
        <v>631</v>
      </c>
      <c r="I53" s="572">
        <v>5</v>
      </c>
      <c r="J53" s="572">
        <v>2014</v>
      </c>
      <c r="K53" s="746" t="s">
        <v>634</v>
      </c>
    </row>
    <row r="54" spans="1:11" ht="12" customHeight="1" x14ac:dyDescent="0.2">
      <c r="A54" s="573" t="s">
        <v>549</v>
      </c>
      <c r="B54" s="574"/>
      <c r="C54" s="286">
        <v>427</v>
      </c>
      <c r="D54" s="572">
        <v>1</v>
      </c>
      <c r="E54" s="572" t="s">
        <v>631</v>
      </c>
      <c r="F54" s="572">
        <v>18</v>
      </c>
      <c r="G54" s="572">
        <v>2009</v>
      </c>
      <c r="H54" s="572" t="s">
        <v>635</v>
      </c>
      <c r="I54" s="572">
        <v>2</v>
      </c>
      <c r="J54" s="572">
        <v>2014</v>
      </c>
      <c r="K54" s="746" t="s">
        <v>634</v>
      </c>
    </row>
    <row r="55" spans="1:11" ht="12" customHeight="1" x14ac:dyDescent="0.2">
      <c r="A55" s="274" t="s">
        <v>309</v>
      </c>
      <c r="B55" s="663">
        <v>1</v>
      </c>
      <c r="C55" s="664">
        <f>+C56</f>
        <v>1104</v>
      </c>
      <c r="D55" s="663">
        <f>+D56</f>
        <v>1</v>
      </c>
      <c r="E55" s="665"/>
      <c r="F55" s="665"/>
      <c r="G55" s="665"/>
      <c r="H55" s="665"/>
      <c r="I55" s="665"/>
      <c r="J55" s="665"/>
      <c r="K55" s="665"/>
    </row>
    <row r="56" spans="1:11" ht="12" customHeight="1" x14ac:dyDescent="0.2">
      <c r="A56" s="771" t="s">
        <v>594</v>
      </c>
      <c r="B56" s="790"/>
      <c r="C56" s="786">
        <v>1104</v>
      </c>
      <c r="D56" s="787">
        <v>1</v>
      </c>
      <c r="E56" s="572" t="s">
        <v>636</v>
      </c>
      <c r="F56" s="572">
        <v>20</v>
      </c>
      <c r="G56" s="572">
        <v>2001</v>
      </c>
      <c r="H56" s="572" t="s">
        <v>636</v>
      </c>
      <c r="I56" s="572">
        <v>19</v>
      </c>
      <c r="J56" s="572">
        <v>2004</v>
      </c>
      <c r="K56" s="745" t="s">
        <v>637</v>
      </c>
    </row>
    <row r="57" spans="1:11" ht="12" customHeight="1" x14ac:dyDescent="0.2">
      <c r="A57" s="771"/>
      <c r="B57" s="790"/>
      <c r="C57" s="786"/>
      <c r="D57" s="787"/>
      <c r="E57" s="572" t="s">
        <v>617</v>
      </c>
      <c r="F57" s="572">
        <v>23</v>
      </c>
      <c r="G57" s="572">
        <v>2004</v>
      </c>
      <c r="H57" s="572" t="s">
        <v>617</v>
      </c>
      <c r="I57" s="572">
        <v>22</v>
      </c>
      <c r="J57" s="572">
        <v>2009</v>
      </c>
      <c r="K57" s="745" t="s">
        <v>637</v>
      </c>
    </row>
    <row r="58" spans="1:11" ht="12" customHeight="1" x14ac:dyDescent="0.2">
      <c r="A58" s="771"/>
      <c r="B58" s="790"/>
      <c r="C58" s="786"/>
      <c r="D58" s="787"/>
      <c r="E58" s="572" t="s">
        <v>612</v>
      </c>
      <c r="F58" s="572">
        <v>9</v>
      </c>
      <c r="G58" s="572">
        <v>2009</v>
      </c>
      <c r="H58" s="572" t="s">
        <v>612</v>
      </c>
      <c r="I58" s="572">
        <v>8</v>
      </c>
      <c r="J58" s="572">
        <v>2014</v>
      </c>
      <c r="K58" s="745" t="s">
        <v>637</v>
      </c>
    </row>
    <row r="59" spans="1:11" ht="12" customHeight="1" x14ac:dyDescent="0.2">
      <c r="A59" s="274" t="s">
        <v>312</v>
      </c>
      <c r="B59" s="293">
        <v>2</v>
      </c>
      <c r="C59" s="294">
        <f>+C60+C62</f>
        <v>457</v>
      </c>
      <c r="D59" s="293">
        <f>+D60+D62</f>
        <v>2</v>
      </c>
      <c r="E59" s="290"/>
      <c r="F59" s="290"/>
      <c r="G59" s="290"/>
      <c r="H59" s="290"/>
      <c r="I59" s="290"/>
      <c r="J59" s="290"/>
      <c r="K59" s="668"/>
    </row>
    <row r="60" spans="1:11" ht="12" customHeight="1" x14ac:dyDescent="0.2">
      <c r="A60" s="768" t="s">
        <v>526</v>
      </c>
      <c r="B60" s="570"/>
      <c r="C60" s="786">
        <v>315</v>
      </c>
      <c r="D60" s="787">
        <v>1</v>
      </c>
      <c r="E60" s="572" t="s">
        <v>612</v>
      </c>
      <c r="F60" s="572">
        <v>13</v>
      </c>
      <c r="G60" s="572">
        <v>2007</v>
      </c>
      <c r="H60" s="572" t="s">
        <v>612</v>
      </c>
      <c r="I60" s="572">
        <v>13</v>
      </c>
      <c r="J60" s="572">
        <v>2012</v>
      </c>
      <c r="K60" s="745" t="s">
        <v>613</v>
      </c>
    </row>
    <row r="61" spans="1:11" ht="12" customHeight="1" x14ac:dyDescent="0.2">
      <c r="A61" s="768"/>
      <c r="B61" s="571"/>
      <c r="C61" s="786"/>
      <c r="D61" s="787"/>
      <c r="E61" s="572" t="s">
        <v>623</v>
      </c>
      <c r="F61" s="572">
        <v>24</v>
      </c>
      <c r="G61" s="572">
        <v>2013</v>
      </c>
      <c r="H61" s="572" t="s">
        <v>623</v>
      </c>
      <c r="I61" s="572">
        <v>24</v>
      </c>
      <c r="J61" s="572">
        <v>2018</v>
      </c>
      <c r="K61" s="745" t="s">
        <v>613</v>
      </c>
    </row>
    <row r="62" spans="1:11" ht="12" customHeight="1" x14ac:dyDescent="0.2">
      <c r="A62" s="568" t="s">
        <v>527</v>
      </c>
      <c r="B62" s="574"/>
      <c r="C62" s="286">
        <v>142</v>
      </c>
      <c r="D62" s="572">
        <v>1</v>
      </c>
      <c r="E62" s="572" t="s">
        <v>631</v>
      </c>
      <c r="F62" s="572">
        <v>2</v>
      </c>
      <c r="G62" s="572">
        <v>2011</v>
      </c>
      <c r="H62" s="572" t="s">
        <v>631</v>
      </c>
      <c r="I62" s="572">
        <v>2</v>
      </c>
      <c r="J62" s="572">
        <v>2016</v>
      </c>
      <c r="K62" s="745" t="s">
        <v>613</v>
      </c>
    </row>
    <row r="63" spans="1:11" ht="12" customHeight="1" x14ac:dyDescent="0.2">
      <c r="A63" s="274" t="s">
        <v>300</v>
      </c>
      <c r="B63" s="293">
        <v>5</v>
      </c>
      <c r="C63" s="294">
        <f>SUM(C64:C69)</f>
        <v>908</v>
      </c>
      <c r="D63" s="293">
        <f>SUM(D64:D69)</f>
        <v>4</v>
      </c>
      <c r="E63" s="290"/>
      <c r="F63" s="290"/>
      <c r="G63" s="290"/>
      <c r="H63" s="290"/>
      <c r="I63" s="290"/>
      <c r="J63" s="290"/>
      <c r="K63" s="668"/>
    </row>
    <row r="64" spans="1:11" ht="12" customHeight="1" x14ac:dyDescent="0.2">
      <c r="A64" s="768" t="s">
        <v>556</v>
      </c>
      <c r="B64" s="570"/>
      <c r="C64" s="786">
        <v>138</v>
      </c>
      <c r="D64" s="790">
        <v>1</v>
      </c>
      <c r="E64" s="572" t="s">
        <v>612</v>
      </c>
      <c r="F64" s="572">
        <v>13</v>
      </c>
      <c r="G64" s="572">
        <v>2007</v>
      </c>
      <c r="H64" s="572" t="s">
        <v>612</v>
      </c>
      <c r="I64" s="572">
        <v>13</v>
      </c>
      <c r="J64" s="572">
        <v>2012</v>
      </c>
      <c r="K64" s="745" t="s">
        <v>613</v>
      </c>
    </row>
    <row r="65" spans="1:11" ht="12" customHeight="1" x14ac:dyDescent="0.2">
      <c r="A65" s="768"/>
      <c r="B65" s="571"/>
      <c r="C65" s="786"/>
      <c r="D65" s="790"/>
      <c r="E65" s="572" t="s">
        <v>624</v>
      </c>
      <c r="F65" s="572">
        <v>2</v>
      </c>
      <c r="G65" s="572">
        <v>2013</v>
      </c>
      <c r="H65" s="572" t="s">
        <v>624</v>
      </c>
      <c r="I65" s="572">
        <v>2</v>
      </c>
      <c r="J65" s="572">
        <v>2018</v>
      </c>
      <c r="K65" s="746" t="s">
        <v>638</v>
      </c>
    </row>
    <row r="66" spans="1:11" ht="12" customHeight="1" x14ac:dyDescent="0.2">
      <c r="A66" s="573" t="s">
        <v>559</v>
      </c>
      <c r="B66" s="571"/>
      <c r="C66" s="286">
        <v>248</v>
      </c>
      <c r="D66" s="572">
        <v>1</v>
      </c>
      <c r="E66" s="287" t="s">
        <v>623</v>
      </c>
      <c r="F66" s="287">
        <v>26</v>
      </c>
      <c r="G66" s="572">
        <v>2009</v>
      </c>
      <c r="H66" s="287" t="s">
        <v>623</v>
      </c>
      <c r="I66" s="287">
        <v>26</v>
      </c>
      <c r="J66" s="572">
        <v>2014</v>
      </c>
      <c r="K66" s="746" t="s">
        <v>638</v>
      </c>
    </row>
    <row r="67" spans="1:11" ht="12" customHeight="1" x14ac:dyDescent="0.2">
      <c r="A67" s="768" t="s">
        <v>560</v>
      </c>
      <c r="B67" s="571"/>
      <c r="C67" s="786">
        <v>288</v>
      </c>
      <c r="D67" s="787">
        <v>1</v>
      </c>
      <c r="E67" s="572" t="s">
        <v>612</v>
      </c>
      <c r="F67" s="572">
        <v>13</v>
      </c>
      <c r="G67" s="572">
        <v>2007</v>
      </c>
      <c r="H67" s="572" t="s">
        <v>612</v>
      </c>
      <c r="I67" s="572">
        <v>13</v>
      </c>
      <c r="J67" s="572">
        <v>2012</v>
      </c>
      <c r="K67" s="745" t="s">
        <v>613</v>
      </c>
    </row>
    <row r="68" spans="1:11" ht="12" customHeight="1" x14ac:dyDescent="0.2">
      <c r="A68" s="768"/>
      <c r="B68" s="571"/>
      <c r="C68" s="786"/>
      <c r="D68" s="787"/>
      <c r="E68" s="572" t="s">
        <v>624</v>
      </c>
      <c r="F68" s="572">
        <v>2</v>
      </c>
      <c r="G68" s="572">
        <v>2013</v>
      </c>
      <c r="H68" s="572" t="s">
        <v>624</v>
      </c>
      <c r="I68" s="572">
        <v>2</v>
      </c>
      <c r="J68" s="572">
        <v>2018</v>
      </c>
      <c r="K68" s="746" t="s">
        <v>638</v>
      </c>
    </row>
    <row r="69" spans="1:11" ht="12" customHeight="1" x14ac:dyDescent="0.2">
      <c r="A69" s="573" t="s">
        <v>562</v>
      </c>
      <c r="B69" s="574"/>
      <c r="C69" s="286">
        <v>234</v>
      </c>
      <c r="D69" s="572">
        <v>1</v>
      </c>
      <c r="E69" s="287" t="s">
        <v>623</v>
      </c>
      <c r="F69" s="287">
        <v>26</v>
      </c>
      <c r="G69" s="572">
        <v>2009</v>
      </c>
      <c r="H69" s="287" t="s">
        <v>623</v>
      </c>
      <c r="I69" s="287">
        <v>26</v>
      </c>
      <c r="J69" s="572">
        <v>2014</v>
      </c>
      <c r="K69" s="746" t="s">
        <v>638</v>
      </c>
    </row>
    <row r="70" spans="1:11" ht="12" customHeight="1" x14ac:dyDescent="0.2">
      <c r="A70" s="274" t="s">
        <v>301</v>
      </c>
      <c r="B70" s="288">
        <v>4</v>
      </c>
      <c r="C70" s="289">
        <f>+C71+C74+C75+C76</f>
        <v>1901</v>
      </c>
      <c r="D70" s="288">
        <f>+D71+D74+D75+D76</f>
        <v>4</v>
      </c>
      <c r="E70" s="272"/>
      <c r="F70" s="272"/>
      <c r="G70" s="272"/>
      <c r="H70" s="272"/>
      <c r="I70" s="272"/>
      <c r="J70" s="272"/>
      <c r="K70" s="665"/>
    </row>
    <row r="71" spans="1:11" ht="12" customHeight="1" x14ac:dyDescent="0.2">
      <c r="A71" s="771" t="s">
        <v>563</v>
      </c>
      <c r="B71" s="570"/>
      <c r="C71" s="786">
        <v>575</v>
      </c>
      <c r="D71" s="787">
        <v>1</v>
      </c>
      <c r="E71" s="572" t="s">
        <v>626</v>
      </c>
      <c r="F71" s="572">
        <v>27</v>
      </c>
      <c r="G71" s="572">
        <v>1999</v>
      </c>
      <c r="H71" s="572" t="s">
        <v>626</v>
      </c>
      <c r="I71" s="572">
        <v>26</v>
      </c>
      <c r="J71" s="572">
        <v>2004</v>
      </c>
      <c r="K71" s="745" t="s">
        <v>639</v>
      </c>
    </row>
    <row r="72" spans="1:11" ht="12" customHeight="1" x14ac:dyDescent="0.2">
      <c r="A72" s="771"/>
      <c r="B72" s="571"/>
      <c r="C72" s="786"/>
      <c r="D72" s="787"/>
      <c r="E72" s="572" t="s">
        <v>616</v>
      </c>
      <c r="F72" s="572">
        <v>22</v>
      </c>
      <c r="G72" s="572">
        <v>2005</v>
      </c>
      <c r="H72" s="572" t="s">
        <v>616</v>
      </c>
      <c r="I72" s="572">
        <v>21</v>
      </c>
      <c r="J72" s="572">
        <v>2010</v>
      </c>
      <c r="K72" s="745" t="s">
        <v>639</v>
      </c>
    </row>
    <row r="73" spans="1:11" ht="12" customHeight="1" x14ac:dyDescent="0.2">
      <c r="A73" s="771"/>
      <c r="B73" s="571"/>
      <c r="C73" s="786"/>
      <c r="D73" s="787"/>
      <c r="E73" s="572" t="s">
        <v>626</v>
      </c>
      <c r="F73" s="572">
        <v>19</v>
      </c>
      <c r="G73" s="572">
        <v>2010</v>
      </c>
      <c r="H73" s="572" t="s">
        <v>626</v>
      </c>
      <c r="I73" s="572">
        <v>18</v>
      </c>
      <c r="J73" s="572">
        <v>2015</v>
      </c>
      <c r="K73" s="745" t="s">
        <v>639</v>
      </c>
    </row>
    <row r="74" spans="1:11" ht="12" customHeight="1" x14ac:dyDescent="0.2">
      <c r="A74" s="568" t="s">
        <v>564</v>
      </c>
      <c r="B74" s="571"/>
      <c r="C74" s="286">
        <v>575</v>
      </c>
      <c r="D74" s="572">
        <v>1</v>
      </c>
      <c r="E74" s="572" t="s">
        <v>623</v>
      </c>
      <c r="F74" s="572">
        <v>30</v>
      </c>
      <c r="G74" s="572">
        <v>2012</v>
      </c>
      <c r="H74" s="572" t="s">
        <v>623</v>
      </c>
      <c r="I74" s="572">
        <v>30</v>
      </c>
      <c r="J74" s="572">
        <v>2017</v>
      </c>
      <c r="K74" s="745" t="s">
        <v>629</v>
      </c>
    </row>
    <row r="75" spans="1:11" ht="12" customHeight="1" x14ac:dyDescent="0.2">
      <c r="A75" s="568" t="s">
        <v>565</v>
      </c>
      <c r="B75" s="571"/>
      <c r="C75" s="286">
        <v>240</v>
      </c>
      <c r="D75" s="572">
        <v>1</v>
      </c>
      <c r="E75" s="572" t="s">
        <v>640</v>
      </c>
      <c r="F75" s="572">
        <v>16</v>
      </c>
      <c r="G75" s="572">
        <v>2012</v>
      </c>
      <c r="H75" s="572" t="s">
        <v>640</v>
      </c>
      <c r="I75" s="572">
        <v>15</v>
      </c>
      <c r="J75" s="572">
        <v>2017</v>
      </c>
      <c r="K75" s="745" t="s">
        <v>639</v>
      </c>
    </row>
    <row r="76" spans="1:11" ht="12" customHeight="1" x14ac:dyDescent="0.2">
      <c r="A76" s="568" t="s">
        <v>572</v>
      </c>
      <c r="B76" s="574"/>
      <c r="C76" s="286">
        <v>511</v>
      </c>
      <c r="D76" s="572">
        <v>1</v>
      </c>
      <c r="E76" s="572" t="s">
        <v>640</v>
      </c>
      <c r="F76" s="572">
        <v>16</v>
      </c>
      <c r="G76" s="572">
        <v>2012</v>
      </c>
      <c r="H76" s="572" t="s">
        <v>640</v>
      </c>
      <c r="I76" s="572">
        <v>15</v>
      </c>
      <c r="J76" s="572">
        <v>2017</v>
      </c>
      <c r="K76" s="745" t="s">
        <v>639</v>
      </c>
    </row>
    <row r="77" spans="1:11" ht="12" customHeight="1" x14ac:dyDescent="0.2">
      <c r="A77" s="274" t="s">
        <v>641</v>
      </c>
      <c r="B77" s="666">
        <v>2</v>
      </c>
      <c r="C77" s="667">
        <f>+C78+C79</f>
        <v>934</v>
      </c>
      <c r="D77" s="666">
        <f>+D78+D79</f>
        <v>2</v>
      </c>
      <c r="E77" s="668"/>
      <c r="F77" s="668"/>
      <c r="G77" s="668"/>
      <c r="H77" s="668"/>
      <c r="I77" s="668"/>
      <c r="J77" s="668"/>
      <c r="K77" s="668"/>
    </row>
    <row r="78" spans="1:11" ht="12" customHeight="1" x14ac:dyDescent="0.2">
      <c r="A78" s="573" t="s">
        <v>558</v>
      </c>
      <c r="B78" s="733"/>
      <c r="C78" s="286">
        <v>76</v>
      </c>
      <c r="D78" s="572">
        <v>1</v>
      </c>
      <c r="E78" s="572" t="s">
        <v>624</v>
      </c>
      <c r="F78" s="572">
        <v>2</v>
      </c>
      <c r="G78" s="572">
        <v>2013</v>
      </c>
      <c r="H78" s="572" t="s">
        <v>624</v>
      </c>
      <c r="I78" s="572">
        <v>2</v>
      </c>
      <c r="J78" s="572">
        <v>2018</v>
      </c>
      <c r="K78" s="745" t="s">
        <v>638</v>
      </c>
    </row>
    <row r="79" spans="1:11" ht="12" customHeight="1" x14ac:dyDescent="0.2">
      <c r="A79" s="573" t="s">
        <v>561</v>
      </c>
      <c r="B79" s="734"/>
      <c r="C79" s="286">
        <v>858</v>
      </c>
      <c r="D79" s="572">
        <v>1</v>
      </c>
      <c r="E79" s="572" t="s">
        <v>624</v>
      </c>
      <c r="F79" s="572">
        <v>2</v>
      </c>
      <c r="G79" s="572">
        <v>2013</v>
      </c>
      <c r="H79" s="572" t="s">
        <v>624</v>
      </c>
      <c r="I79" s="572">
        <v>2</v>
      </c>
      <c r="J79" s="572">
        <v>2018</v>
      </c>
      <c r="K79" s="745" t="s">
        <v>638</v>
      </c>
    </row>
    <row r="80" spans="1:11" ht="12" customHeight="1" x14ac:dyDescent="0.2">
      <c r="A80" s="274" t="s">
        <v>285</v>
      </c>
      <c r="B80" s="293">
        <v>4</v>
      </c>
      <c r="C80" s="294">
        <f>+C81</f>
        <v>1140</v>
      </c>
      <c r="D80" s="293">
        <v>1</v>
      </c>
      <c r="E80" s="290"/>
      <c r="F80" s="290"/>
      <c r="G80" s="290"/>
      <c r="H80" s="290"/>
      <c r="I80" s="290"/>
      <c r="J80" s="290"/>
      <c r="K80" s="668"/>
    </row>
    <row r="81" spans="1:11" ht="12" customHeight="1" x14ac:dyDescent="0.2">
      <c r="A81" s="768" t="s">
        <v>522</v>
      </c>
      <c r="B81" s="778"/>
      <c r="C81" s="786">
        <v>1140</v>
      </c>
      <c r="D81" s="787">
        <v>1</v>
      </c>
      <c r="E81" s="273" t="s">
        <v>640</v>
      </c>
      <c r="F81" s="273">
        <v>7</v>
      </c>
      <c r="G81" s="273">
        <v>1997</v>
      </c>
      <c r="H81" s="695" t="s">
        <v>640</v>
      </c>
      <c r="I81" s="695">
        <v>7</v>
      </c>
      <c r="J81" s="273">
        <v>2002</v>
      </c>
      <c r="K81" s="746" t="s">
        <v>642</v>
      </c>
    </row>
    <row r="82" spans="1:11" ht="12" customHeight="1" x14ac:dyDescent="0.2">
      <c r="A82" s="768"/>
      <c r="B82" s="778"/>
      <c r="C82" s="786"/>
      <c r="D82" s="787"/>
      <c r="E82" s="572" t="s">
        <v>614</v>
      </c>
      <c r="F82" s="572">
        <v>27</v>
      </c>
      <c r="G82" s="572">
        <v>2002</v>
      </c>
      <c r="H82" s="572" t="s">
        <v>614</v>
      </c>
      <c r="I82" s="572">
        <v>27</v>
      </c>
      <c r="J82" s="572">
        <v>2007</v>
      </c>
      <c r="K82" s="745" t="s">
        <v>643</v>
      </c>
    </row>
    <row r="83" spans="1:11" ht="12" customHeight="1" x14ac:dyDescent="0.2">
      <c r="A83" s="768"/>
      <c r="B83" s="778"/>
      <c r="C83" s="786"/>
      <c r="D83" s="787"/>
      <c r="E83" s="572" t="s">
        <v>612</v>
      </c>
      <c r="F83" s="572">
        <v>6</v>
      </c>
      <c r="G83" s="572">
        <v>2007</v>
      </c>
      <c r="H83" s="572" t="s">
        <v>612</v>
      </c>
      <c r="I83" s="572">
        <v>6</v>
      </c>
      <c r="J83" s="572">
        <v>2012</v>
      </c>
      <c r="K83" s="745" t="s">
        <v>643</v>
      </c>
    </row>
    <row r="84" spans="1:11" ht="12" customHeight="1" x14ac:dyDescent="0.2">
      <c r="A84" s="768"/>
      <c r="B84" s="778"/>
      <c r="C84" s="786"/>
      <c r="D84" s="787"/>
      <c r="E84" s="572" t="s">
        <v>614</v>
      </c>
      <c r="F84" s="572">
        <v>26</v>
      </c>
      <c r="G84" s="572">
        <v>2013</v>
      </c>
      <c r="H84" s="572" t="s">
        <v>614</v>
      </c>
      <c r="I84" s="572">
        <v>26</v>
      </c>
      <c r="J84" s="572">
        <v>2018</v>
      </c>
      <c r="K84" s="745" t="s">
        <v>643</v>
      </c>
    </row>
    <row r="85" spans="1:11" ht="12" customHeight="1" x14ac:dyDescent="0.2">
      <c r="A85" s="274" t="s">
        <v>316</v>
      </c>
      <c r="B85" s="293">
        <v>1</v>
      </c>
      <c r="C85" s="294">
        <f>+C86</f>
        <v>694</v>
      </c>
      <c r="D85" s="293">
        <f>+D86</f>
        <v>1</v>
      </c>
      <c r="E85" s="293"/>
      <c r="F85" s="293"/>
      <c r="G85" s="293"/>
      <c r="H85" s="293"/>
      <c r="I85" s="293"/>
      <c r="J85" s="293"/>
      <c r="K85" s="666"/>
    </row>
    <row r="86" spans="1:11" ht="12" customHeight="1" x14ac:dyDescent="0.2">
      <c r="A86" s="768" t="s">
        <v>515</v>
      </c>
      <c r="B86" s="790"/>
      <c r="C86" s="786">
        <v>694</v>
      </c>
      <c r="D86" s="787">
        <v>1</v>
      </c>
      <c r="E86" s="656" t="s">
        <v>636</v>
      </c>
      <c r="F86" s="656">
        <v>1</v>
      </c>
      <c r="G86" s="273">
        <v>1997</v>
      </c>
      <c r="H86" s="656" t="s">
        <v>636</v>
      </c>
      <c r="I86" s="656">
        <v>1</v>
      </c>
      <c r="J86" s="273">
        <v>2002</v>
      </c>
      <c r="K86" s="746" t="s">
        <v>644</v>
      </c>
    </row>
    <row r="87" spans="1:11" ht="12" customHeight="1" x14ac:dyDescent="0.2">
      <c r="A87" s="768"/>
      <c r="B87" s="790"/>
      <c r="C87" s="786"/>
      <c r="D87" s="787"/>
      <c r="E87" s="287" t="s">
        <v>635</v>
      </c>
      <c r="F87" s="287">
        <v>1</v>
      </c>
      <c r="G87" s="572">
        <v>2003</v>
      </c>
      <c r="H87" s="287" t="s">
        <v>635</v>
      </c>
      <c r="I87" s="287">
        <v>1</v>
      </c>
      <c r="J87" s="572">
        <v>2008</v>
      </c>
      <c r="K87" s="745" t="s">
        <v>644</v>
      </c>
    </row>
    <row r="88" spans="1:11" ht="12" customHeight="1" x14ac:dyDescent="0.2">
      <c r="A88" s="768"/>
      <c r="B88" s="790"/>
      <c r="C88" s="786"/>
      <c r="D88" s="787"/>
      <c r="E88" s="572" t="s">
        <v>623</v>
      </c>
      <c r="F88" s="572">
        <v>15</v>
      </c>
      <c r="G88" s="572">
        <v>2009</v>
      </c>
      <c r="H88" s="572" t="s">
        <v>623</v>
      </c>
      <c r="I88" s="572">
        <v>15</v>
      </c>
      <c r="J88" s="572">
        <v>2014</v>
      </c>
      <c r="K88" s="745" t="s">
        <v>644</v>
      </c>
    </row>
    <row r="89" spans="1:11" ht="12" customHeight="1" x14ac:dyDescent="0.2">
      <c r="A89" s="274" t="s">
        <v>308</v>
      </c>
      <c r="B89" s="293">
        <v>1</v>
      </c>
      <c r="C89" s="294">
        <f>+C90</f>
        <v>658</v>
      </c>
      <c r="D89" s="293">
        <f>+D90</f>
        <v>1</v>
      </c>
      <c r="E89" s="272"/>
      <c r="F89" s="272"/>
      <c r="G89" s="290"/>
      <c r="H89" s="272"/>
      <c r="I89" s="272"/>
      <c r="J89" s="290"/>
      <c r="K89" s="665"/>
    </row>
    <row r="90" spans="1:11" ht="12" customHeight="1" x14ac:dyDescent="0.2">
      <c r="A90" s="771" t="s">
        <v>517</v>
      </c>
      <c r="B90" s="790"/>
      <c r="C90" s="786">
        <v>658</v>
      </c>
      <c r="D90" s="787">
        <v>1</v>
      </c>
      <c r="E90" s="287" t="s">
        <v>636</v>
      </c>
      <c r="F90" s="287">
        <v>8</v>
      </c>
      <c r="G90" s="572">
        <v>2004</v>
      </c>
      <c r="H90" s="287" t="s">
        <v>636</v>
      </c>
      <c r="I90" s="287">
        <v>7</v>
      </c>
      <c r="J90" s="576">
        <v>2009</v>
      </c>
      <c r="K90" s="745" t="s">
        <v>809</v>
      </c>
    </row>
    <row r="91" spans="1:11" ht="12" customHeight="1" x14ac:dyDescent="0.2">
      <c r="A91" s="771"/>
      <c r="B91" s="790"/>
      <c r="C91" s="786"/>
      <c r="D91" s="787"/>
      <c r="E91" s="572" t="s">
        <v>645</v>
      </c>
      <c r="F91" s="572">
        <v>10</v>
      </c>
      <c r="G91" s="572">
        <v>2010</v>
      </c>
      <c r="H91" s="572" t="s">
        <v>645</v>
      </c>
      <c r="I91" s="572">
        <v>9</v>
      </c>
      <c r="J91" s="576">
        <v>2015</v>
      </c>
      <c r="K91" s="745" t="s">
        <v>809</v>
      </c>
    </row>
    <row r="92" spans="1:11" ht="12" customHeight="1" x14ac:dyDescent="0.2">
      <c r="A92" s="274" t="s">
        <v>303</v>
      </c>
      <c r="B92" s="293">
        <v>2</v>
      </c>
      <c r="C92" s="294">
        <f>+C93+C95</f>
        <v>578</v>
      </c>
      <c r="D92" s="293">
        <f>+D93+D95</f>
        <v>2</v>
      </c>
      <c r="E92" s="272"/>
      <c r="F92" s="272"/>
      <c r="G92" s="290"/>
      <c r="H92" s="272"/>
      <c r="I92" s="272"/>
      <c r="J92" s="290"/>
      <c r="K92" s="665"/>
    </row>
    <row r="93" spans="1:11" ht="12" customHeight="1" x14ac:dyDescent="0.2">
      <c r="A93" s="768" t="s">
        <v>524</v>
      </c>
      <c r="B93" s="570"/>
      <c r="C93" s="786">
        <v>300</v>
      </c>
      <c r="D93" s="787">
        <v>1</v>
      </c>
      <c r="E93" s="572" t="s">
        <v>617</v>
      </c>
      <c r="F93" s="572">
        <v>26</v>
      </c>
      <c r="G93" s="572">
        <v>2007</v>
      </c>
      <c r="H93" s="572" t="s">
        <v>617</v>
      </c>
      <c r="I93" s="572">
        <v>26</v>
      </c>
      <c r="J93" s="572">
        <v>2012</v>
      </c>
      <c r="K93" s="745" t="s">
        <v>622</v>
      </c>
    </row>
    <row r="94" spans="1:11" ht="12" customHeight="1" x14ac:dyDescent="0.2">
      <c r="A94" s="768"/>
      <c r="B94" s="571"/>
      <c r="C94" s="786"/>
      <c r="D94" s="787"/>
      <c r="E94" s="572" t="s">
        <v>623</v>
      </c>
      <c r="F94" s="572">
        <v>15</v>
      </c>
      <c r="G94" s="572">
        <v>2013</v>
      </c>
      <c r="H94" s="572" t="s">
        <v>623</v>
      </c>
      <c r="I94" s="572">
        <v>15</v>
      </c>
      <c r="J94" s="572">
        <v>2018</v>
      </c>
      <c r="K94" s="745" t="s">
        <v>622</v>
      </c>
    </row>
    <row r="95" spans="1:11" ht="12" customHeight="1" x14ac:dyDescent="0.2">
      <c r="A95" s="768" t="s">
        <v>509</v>
      </c>
      <c r="B95" s="571"/>
      <c r="C95" s="786">
        <v>278</v>
      </c>
      <c r="D95" s="787">
        <v>1</v>
      </c>
      <c r="E95" s="287" t="s">
        <v>640</v>
      </c>
      <c r="F95" s="287">
        <v>1</v>
      </c>
      <c r="G95" s="572">
        <v>2007</v>
      </c>
      <c r="H95" s="287" t="s">
        <v>623</v>
      </c>
      <c r="I95" s="287">
        <v>31</v>
      </c>
      <c r="J95" s="572">
        <v>2012</v>
      </c>
      <c r="K95" s="746" t="s">
        <v>808</v>
      </c>
    </row>
    <row r="96" spans="1:11" ht="12" customHeight="1" x14ac:dyDescent="0.2">
      <c r="A96" s="768"/>
      <c r="B96" s="574"/>
      <c r="C96" s="786"/>
      <c r="D96" s="787"/>
      <c r="E96" s="287" t="s">
        <v>623</v>
      </c>
      <c r="F96" s="287">
        <v>1</v>
      </c>
      <c r="G96" s="572">
        <v>2012</v>
      </c>
      <c r="H96" s="287" t="s">
        <v>614</v>
      </c>
      <c r="I96" s="287">
        <v>30</v>
      </c>
      <c r="J96" s="572">
        <v>2016</v>
      </c>
      <c r="K96" s="745" t="s">
        <v>615</v>
      </c>
    </row>
    <row r="97" spans="1:11" ht="12" customHeight="1" x14ac:dyDescent="0.2">
      <c r="A97" s="274" t="s">
        <v>311</v>
      </c>
      <c r="B97" s="288">
        <v>4</v>
      </c>
      <c r="C97" s="289">
        <f>SUM(C98:C105)</f>
        <v>1018</v>
      </c>
      <c r="D97" s="288">
        <f>SUM(D98:D105)</f>
        <v>4</v>
      </c>
      <c r="E97" s="272"/>
      <c r="F97" s="272"/>
      <c r="G97" s="290"/>
      <c r="H97" s="272"/>
      <c r="I97" s="272"/>
      <c r="J97" s="290"/>
      <c r="K97" s="665"/>
    </row>
    <row r="98" spans="1:11" ht="12" customHeight="1" x14ac:dyDescent="0.2">
      <c r="A98" s="771" t="s">
        <v>573</v>
      </c>
      <c r="B98" s="784"/>
      <c r="C98" s="786">
        <v>319</v>
      </c>
      <c r="D98" s="787">
        <v>1</v>
      </c>
      <c r="E98" s="287" t="s">
        <v>623</v>
      </c>
      <c r="F98" s="287">
        <v>29</v>
      </c>
      <c r="G98" s="572">
        <v>2002</v>
      </c>
      <c r="H98" s="287" t="s">
        <v>623</v>
      </c>
      <c r="I98" s="287">
        <v>28</v>
      </c>
      <c r="J98" s="572">
        <v>2006</v>
      </c>
      <c r="K98" s="745" t="s">
        <v>639</v>
      </c>
    </row>
    <row r="99" spans="1:11" ht="12" customHeight="1" x14ac:dyDescent="0.2">
      <c r="A99" s="771"/>
      <c r="B99" s="785"/>
      <c r="C99" s="786"/>
      <c r="D99" s="787"/>
      <c r="E99" s="287" t="s">
        <v>640</v>
      </c>
      <c r="F99" s="287">
        <v>4</v>
      </c>
      <c r="G99" s="572">
        <v>2006</v>
      </c>
      <c r="H99" s="287" t="s">
        <v>640</v>
      </c>
      <c r="I99" s="287">
        <v>3</v>
      </c>
      <c r="J99" s="572">
        <v>2011</v>
      </c>
      <c r="K99" s="745" t="s">
        <v>639</v>
      </c>
    </row>
    <row r="100" spans="1:11" ht="12" customHeight="1" x14ac:dyDescent="0.2">
      <c r="A100" s="771"/>
      <c r="B100" s="785"/>
      <c r="C100" s="786"/>
      <c r="D100" s="787"/>
      <c r="E100" s="287" t="s">
        <v>640</v>
      </c>
      <c r="F100" s="287">
        <v>8</v>
      </c>
      <c r="G100" s="572">
        <v>2011</v>
      </c>
      <c r="H100" s="287" t="s">
        <v>640</v>
      </c>
      <c r="I100" s="287">
        <v>7</v>
      </c>
      <c r="J100" s="572">
        <v>2016</v>
      </c>
      <c r="K100" s="745" t="s">
        <v>639</v>
      </c>
    </row>
    <row r="101" spans="1:11" ht="12" customHeight="1" x14ac:dyDescent="0.2">
      <c r="A101" s="771" t="s">
        <v>530</v>
      </c>
      <c r="B101" s="785"/>
      <c r="C101" s="786">
        <v>160</v>
      </c>
      <c r="D101" s="790">
        <v>1</v>
      </c>
      <c r="E101" s="287" t="s">
        <v>616</v>
      </c>
      <c r="F101" s="287">
        <v>12</v>
      </c>
      <c r="G101" s="572">
        <v>2006</v>
      </c>
      <c r="H101" s="287" t="s">
        <v>616</v>
      </c>
      <c r="I101" s="287">
        <v>11</v>
      </c>
      <c r="J101" s="572">
        <v>2011</v>
      </c>
      <c r="K101" s="745" t="s">
        <v>646</v>
      </c>
    </row>
    <row r="102" spans="1:11" ht="12" customHeight="1" x14ac:dyDescent="0.2">
      <c r="A102" s="771"/>
      <c r="B102" s="785"/>
      <c r="C102" s="786"/>
      <c r="D102" s="790"/>
      <c r="E102" s="572" t="s">
        <v>616</v>
      </c>
      <c r="F102" s="572">
        <v>12</v>
      </c>
      <c r="G102" s="572">
        <v>2011</v>
      </c>
      <c r="H102" s="572" t="s">
        <v>616</v>
      </c>
      <c r="I102" s="572">
        <v>11</v>
      </c>
      <c r="J102" s="572">
        <v>2016</v>
      </c>
      <c r="K102" s="745" t="s">
        <v>646</v>
      </c>
    </row>
    <row r="103" spans="1:11" ht="12" customHeight="1" x14ac:dyDescent="0.2">
      <c r="A103" s="568" t="s">
        <v>531</v>
      </c>
      <c r="B103" s="674"/>
      <c r="C103" s="286">
        <v>163</v>
      </c>
      <c r="D103" s="569">
        <v>1</v>
      </c>
      <c r="E103" s="572" t="s">
        <v>626</v>
      </c>
      <c r="F103" s="572">
        <v>19</v>
      </c>
      <c r="G103" s="572">
        <v>2013</v>
      </c>
      <c r="H103" s="572" t="s">
        <v>626</v>
      </c>
      <c r="I103" s="572">
        <v>19</v>
      </c>
      <c r="J103" s="572">
        <v>2018</v>
      </c>
      <c r="K103" s="745" t="s">
        <v>646</v>
      </c>
    </row>
    <row r="104" spans="1:11" ht="12" customHeight="1" x14ac:dyDescent="0.2">
      <c r="A104" s="771" t="s">
        <v>532</v>
      </c>
      <c r="B104" s="571"/>
      <c r="C104" s="786">
        <v>376</v>
      </c>
      <c r="D104" s="790">
        <v>1</v>
      </c>
      <c r="E104" s="287" t="s">
        <v>640</v>
      </c>
      <c r="F104" s="287">
        <v>1</v>
      </c>
      <c r="G104" s="572">
        <v>2007</v>
      </c>
      <c r="H104" s="287" t="s">
        <v>640</v>
      </c>
      <c r="I104" s="287">
        <v>1</v>
      </c>
      <c r="J104" s="572">
        <v>2011</v>
      </c>
      <c r="K104" s="745" t="s">
        <v>647</v>
      </c>
    </row>
    <row r="105" spans="1:11" ht="12" customHeight="1" x14ac:dyDescent="0.2">
      <c r="A105" s="771"/>
      <c r="B105" s="571"/>
      <c r="C105" s="786"/>
      <c r="D105" s="790"/>
      <c r="E105" s="287" t="s">
        <v>612</v>
      </c>
      <c r="F105" s="287">
        <v>10</v>
      </c>
      <c r="G105" s="572">
        <v>2012</v>
      </c>
      <c r="H105" s="287" t="s">
        <v>612</v>
      </c>
      <c r="I105" s="287">
        <v>10</v>
      </c>
      <c r="J105" s="572">
        <v>2017</v>
      </c>
      <c r="K105" s="745" t="s">
        <v>647</v>
      </c>
    </row>
    <row r="106" spans="1:11" ht="12" customHeight="1" x14ac:dyDescent="0.2">
      <c r="A106" s="274" t="s">
        <v>310</v>
      </c>
      <c r="B106" s="288">
        <v>2</v>
      </c>
      <c r="C106" s="289">
        <f>+C108+C107</f>
        <v>1001</v>
      </c>
      <c r="D106" s="288">
        <f>+D108+D107</f>
        <v>2</v>
      </c>
      <c r="E106" s="272"/>
      <c r="F106" s="272"/>
      <c r="G106" s="290"/>
      <c r="H106" s="272"/>
      <c r="I106" s="272"/>
      <c r="J106" s="290"/>
      <c r="K106" s="665"/>
    </row>
    <row r="107" spans="1:11" ht="12" customHeight="1" x14ac:dyDescent="0.2">
      <c r="A107" s="568" t="s">
        <v>545</v>
      </c>
      <c r="B107" s="574"/>
      <c r="C107" s="286">
        <v>355</v>
      </c>
      <c r="D107" s="572">
        <v>1</v>
      </c>
      <c r="E107" s="572" t="s">
        <v>645</v>
      </c>
      <c r="F107" s="572">
        <v>22</v>
      </c>
      <c r="G107" s="572">
        <v>2011</v>
      </c>
      <c r="H107" s="572" t="s">
        <v>645</v>
      </c>
      <c r="I107" s="572">
        <v>21</v>
      </c>
      <c r="J107" s="576">
        <v>2016</v>
      </c>
      <c r="K107" s="745" t="s">
        <v>648</v>
      </c>
    </row>
    <row r="108" spans="1:11" ht="12" customHeight="1" x14ac:dyDescent="0.2">
      <c r="A108" s="771" t="s">
        <v>553</v>
      </c>
      <c r="B108" s="784"/>
      <c r="C108" s="786">
        <v>646</v>
      </c>
      <c r="D108" s="787">
        <v>1</v>
      </c>
      <c r="E108" s="287" t="s">
        <v>645</v>
      </c>
      <c r="F108" s="287">
        <v>24</v>
      </c>
      <c r="G108" s="572">
        <v>2004</v>
      </c>
      <c r="H108" s="287" t="s">
        <v>645</v>
      </c>
      <c r="I108" s="287">
        <v>23</v>
      </c>
      <c r="J108" s="576">
        <v>2009</v>
      </c>
      <c r="K108" s="745" t="s">
        <v>648</v>
      </c>
    </row>
    <row r="109" spans="1:11" ht="12" customHeight="1" x14ac:dyDescent="0.2">
      <c r="A109" s="771"/>
      <c r="B109" s="785"/>
      <c r="C109" s="786"/>
      <c r="D109" s="787"/>
      <c r="E109" s="572" t="s">
        <v>631</v>
      </c>
      <c r="F109" s="572">
        <v>25</v>
      </c>
      <c r="G109" s="572">
        <v>2010</v>
      </c>
      <c r="H109" s="572" t="s">
        <v>631</v>
      </c>
      <c r="I109" s="572">
        <v>24</v>
      </c>
      <c r="J109" s="576">
        <v>2015</v>
      </c>
      <c r="K109" s="745" t="s">
        <v>648</v>
      </c>
    </row>
    <row r="110" spans="1:11" ht="12" customHeight="1" x14ac:dyDescent="0.2">
      <c r="A110" s="274" t="s">
        <v>315</v>
      </c>
      <c r="B110" s="293">
        <v>7</v>
      </c>
      <c r="C110" s="294">
        <f>+C111+C112+C114</f>
        <v>505</v>
      </c>
      <c r="D110" s="293">
        <f>+D111+D112+D114</f>
        <v>3</v>
      </c>
      <c r="E110" s="290"/>
      <c r="F110" s="290"/>
      <c r="G110" s="290"/>
      <c r="H110" s="290"/>
      <c r="I110" s="290"/>
      <c r="J110" s="290"/>
      <c r="K110" s="668"/>
    </row>
    <row r="111" spans="1:11" x14ac:dyDescent="0.2">
      <c r="A111" s="573" t="s">
        <v>588</v>
      </c>
      <c r="B111" s="570"/>
      <c r="C111" s="286">
        <v>144</v>
      </c>
      <c r="D111" s="572">
        <v>1</v>
      </c>
      <c r="E111" s="287" t="s">
        <v>612</v>
      </c>
      <c r="F111" s="287">
        <v>13</v>
      </c>
      <c r="G111" s="572">
        <v>2010</v>
      </c>
      <c r="H111" s="287" t="s">
        <v>612</v>
      </c>
      <c r="I111" s="287">
        <v>13</v>
      </c>
      <c r="J111" s="572">
        <v>2015</v>
      </c>
      <c r="K111" s="745" t="s">
        <v>628</v>
      </c>
    </row>
    <row r="112" spans="1:11" x14ac:dyDescent="0.2">
      <c r="A112" s="768" t="s">
        <v>536</v>
      </c>
      <c r="B112" s="785"/>
      <c r="C112" s="786">
        <v>196</v>
      </c>
      <c r="D112" s="787">
        <v>1</v>
      </c>
      <c r="E112" s="287" t="s">
        <v>640</v>
      </c>
      <c r="F112" s="287">
        <v>11</v>
      </c>
      <c r="G112" s="572">
        <v>2008</v>
      </c>
      <c r="H112" s="287" t="s">
        <v>640</v>
      </c>
      <c r="I112" s="287">
        <v>11</v>
      </c>
      <c r="J112" s="572">
        <v>2013</v>
      </c>
      <c r="K112" s="745" t="s">
        <v>613</v>
      </c>
    </row>
    <row r="113" spans="1:13" x14ac:dyDescent="0.2">
      <c r="A113" s="768"/>
      <c r="B113" s="785"/>
      <c r="C113" s="786"/>
      <c r="D113" s="787"/>
      <c r="E113" s="572" t="s">
        <v>614</v>
      </c>
      <c r="F113" s="572">
        <v>7</v>
      </c>
      <c r="G113" s="572">
        <v>2013</v>
      </c>
      <c r="H113" s="572" t="s">
        <v>614</v>
      </c>
      <c r="I113" s="572">
        <v>7</v>
      </c>
      <c r="J113" s="572">
        <v>2018</v>
      </c>
      <c r="K113" s="745" t="s">
        <v>613</v>
      </c>
    </row>
    <row r="114" spans="1:13" x14ac:dyDescent="0.2">
      <c r="A114" s="573" t="s">
        <v>539</v>
      </c>
      <c r="B114" s="574"/>
      <c r="C114" s="286">
        <v>165</v>
      </c>
      <c r="D114" s="572">
        <v>1</v>
      </c>
      <c r="E114" s="287" t="s">
        <v>612</v>
      </c>
      <c r="F114" s="287">
        <v>13</v>
      </c>
      <c r="G114" s="572">
        <v>2010</v>
      </c>
      <c r="H114" s="287" t="s">
        <v>612</v>
      </c>
      <c r="I114" s="287">
        <v>13</v>
      </c>
      <c r="J114" s="572">
        <v>2015</v>
      </c>
      <c r="K114" s="745" t="s">
        <v>628</v>
      </c>
    </row>
    <row r="115" spans="1:13" ht="12" customHeight="1" x14ac:dyDescent="0.2">
      <c r="A115" s="274" t="s">
        <v>322</v>
      </c>
      <c r="B115" s="293">
        <v>6</v>
      </c>
      <c r="C115" s="294">
        <f>+C116+C118+C119+C120</f>
        <v>928</v>
      </c>
      <c r="D115" s="293">
        <f>+D116+D118+D119+D120</f>
        <v>4</v>
      </c>
      <c r="E115" s="290"/>
      <c r="F115" s="290"/>
      <c r="G115" s="290"/>
      <c r="H115" s="290"/>
      <c r="I115" s="290"/>
      <c r="J115" s="290"/>
      <c r="K115" s="668"/>
      <c r="L115" s="622"/>
    </row>
    <row r="116" spans="1:13" x14ac:dyDescent="0.2">
      <c r="A116" s="771" t="s">
        <v>588</v>
      </c>
      <c r="B116" s="784"/>
      <c r="C116" s="786">
        <v>231</v>
      </c>
      <c r="D116" s="572">
        <v>1</v>
      </c>
      <c r="E116" s="287" t="s">
        <v>636</v>
      </c>
      <c r="F116" s="287">
        <v>1</v>
      </c>
      <c r="G116" s="572">
        <v>2008</v>
      </c>
      <c r="H116" s="287" t="s">
        <v>636</v>
      </c>
      <c r="I116" s="287">
        <v>1</v>
      </c>
      <c r="J116" s="572">
        <v>2013</v>
      </c>
      <c r="K116" s="745" t="s">
        <v>628</v>
      </c>
      <c r="L116" s="622"/>
    </row>
    <row r="117" spans="1:13" x14ac:dyDescent="0.2">
      <c r="A117" s="771"/>
      <c r="B117" s="785"/>
      <c r="C117" s="786"/>
      <c r="D117" s="572"/>
      <c r="E117" s="287" t="s">
        <v>612</v>
      </c>
      <c r="F117" s="287">
        <v>30</v>
      </c>
      <c r="G117" s="572">
        <v>2013</v>
      </c>
      <c r="H117" s="287" t="s">
        <v>612</v>
      </c>
      <c r="I117" s="287">
        <v>30</v>
      </c>
      <c r="J117" s="572">
        <v>2018</v>
      </c>
      <c r="K117" s="745" t="s">
        <v>628</v>
      </c>
      <c r="L117" s="622"/>
    </row>
    <row r="118" spans="1:13" x14ac:dyDescent="0.2">
      <c r="A118" s="573" t="s">
        <v>539</v>
      </c>
      <c r="B118" s="571"/>
      <c r="C118" s="286">
        <v>220</v>
      </c>
      <c r="D118" s="572">
        <v>1</v>
      </c>
      <c r="E118" s="287" t="s">
        <v>635</v>
      </c>
      <c r="F118" s="287">
        <v>22</v>
      </c>
      <c r="G118" s="572">
        <v>2011</v>
      </c>
      <c r="H118" s="287" t="s">
        <v>635</v>
      </c>
      <c r="I118" s="287">
        <v>22</v>
      </c>
      <c r="J118" s="572">
        <v>2016</v>
      </c>
      <c r="K118" s="745" t="s">
        <v>628</v>
      </c>
      <c r="L118" s="622"/>
    </row>
    <row r="119" spans="1:13" s="615" customFormat="1" x14ac:dyDescent="0.2">
      <c r="A119" s="568" t="s">
        <v>541</v>
      </c>
      <c r="B119" s="571"/>
      <c r="C119" s="286">
        <v>242</v>
      </c>
      <c r="D119" s="572">
        <v>1</v>
      </c>
      <c r="E119" s="287" t="s">
        <v>645</v>
      </c>
      <c r="F119" s="287">
        <v>28</v>
      </c>
      <c r="G119" s="572">
        <v>2009</v>
      </c>
      <c r="H119" s="287" t="s">
        <v>645</v>
      </c>
      <c r="I119" s="287">
        <v>27</v>
      </c>
      <c r="J119" s="572">
        <v>2014</v>
      </c>
      <c r="K119" s="745" t="s">
        <v>632</v>
      </c>
      <c r="L119" s="623"/>
      <c r="M119" s="612"/>
    </row>
    <row r="120" spans="1:13" s="615" customFormat="1" x14ac:dyDescent="0.2">
      <c r="A120" s="573" t="s">
        <v>548</v>
      </c>
      <c r="B120" s="574"/>
      <c r="C120" s="286">
        <v>235</v>
      </c>
      <c r="D120" s="572">
        <v>1</v>
      </c>
      <c r="E120" s="287" t="s">
        <v>635</v>
      </c>
      <c r="F120" s="287">
        <v>17</v>
      </c>
      <c r="G120" s="572">
        <v>2009</v>
      </c>
      <c r="H120" s="287" t="s">
        <v>635</v>
      </c>
      <c r="I120" s="287">
        <v>17</v>
      </c>
      <c r="J120" s="572">
        <v>2014</v>
      </c>
      <c r="K120" s="745" t="s">
        <v>627</v>
      </c>
      <c r="L120" s="623"/>
      <c r="M120" s="612"/>
    </row>
    <row r="121" spans="1:13" s="615" customFormat="1" x14ac:dyDescent="0.2">
      <c r="A121" s="274" t="s">
        <v>314</v>
      </c>
      <c r="B121" s="666">
        <v>6</v>
      </c>
      <c r="C121" s="667">
        <f>SUM(C122:C126)</f>
        <v>911</v>
      </c>
      <c r="D121" s="293">
        <f>SUM(D122:D126)</f>
        <v>5</v>
      </c>
      <c r="E121" s="668"/>
      <c r="F121" s="668"/>
      <c r="G121" s="668"/>
      <c r="H121" s="668"/>
      <c r="I121" s="668"/>
      <c r="J121" s="668"/>
      <c r="K121" s="668"/>
      <c r="L121" s="623"/>
      <c r="M121" s="612"/>
    </row>
    <row r="122" spans="1:13" s="615" customFormat="1" x14ac:dyDescent="0.2">
      <c r="A122" s="573" t="s">
        <v>514</v>
      </c>
      <c r="B122" s="737"/>
      <c r="C122" s="657">
        <v>193</v>
      </c>
      <c r="D122" s="572">
        <v>1</v>
      </c>
      <c r="E122" s="732" t="s">
        <v>624</v>
      </c>
      <c r="F122" s="732">
        <v>27</v>
      </c>
      <c r="G122" s="572">
        <v>2013</v>
      </c>
      <c r="H122" s="732" t="s">
        <v>624</v>
      </c>
      <c r="I122" s="732">
        <v>26</v>
      </c>
      <c r="J122" s="572">
        <v>2018</v>
      </c>
      <c r="K122" s="745" t="s">
        <v>625</v>
      </c>
      <c r="L122" s="623"/>
      <c r="M122" s="612"/>
    </row>
    <row r="123" spans="1:13" s="615" customFormat="1" x14ac:dyDescent="0.2">
      <c r="A123" s="573" t="s">
        <v>588</v>
      </c>
      <c r="B123" s="736"/>
      <c r="C123" s="283">
        <v>150</v>
      </c>
      <c r="D123" s="572">
        <v>1</v>
      </c>
      <c r="E123" s="287" t="s">
        <v>612</v>
      </c>
      <c r="F123" s="287">
        <v>4</v>
      </c>
      <c r="G123" s="572">
        <v>2012</v>
      </c>
      <c r="H123" s="287" t="s">
        <v>612</v>
      </c>
      <c r="I123" s="287">
        <v>4</v>
      </c>
      <c r="J123" s="572">
        <v>2017</v>
      </c>
      <c r="K123" s="745" t="s">
        <v>628</v>
      </c>
      <c r="L123" s="623"/>
      <c r="M123" s="612"/>
    </row>
    <row r="124" spans="1:13" s="615" customFormat="1" x14ac:dyDescent="0.2">
      <c r="A124" s="573" t="s">
        <v>539</v>
      </c>
      <c r="B124" s="736"/>
      <c r="C124" s="283">
        <v>132</v>
      </c>
      <c r="D124" s="572">
        <v>1</v>
      </c>
      <c r="E124" s="287" t="s">
        <v>612</v>
      </c>
      <c r="F124" s="287">
        <v>4</v>
      </c>
      <c r="G124" s="572">
        <v>2012</v>
      </c>
      <c r="H124" s="287" t="s">
        <v>612</v>
      </c>
      <c r="I124" s="287">
        <v>4</v>
      </c>
      <c r="J124" s="572">
        <v>2017</v>
      </c>
      <c r="K124" s="745" t="s">
        <v>628</v>
      </c>
      <c r="L124" s="623"/>
      <c r="M124" s="612"/>
    </row>
    <row r="125" spans="1:13" s="615" customFormat="1" x14ac:dyDescent="0.2">
      <c r="A125" s="573" t="s">
        <v>590</v>
      </c>
      <c r="B125" s="675"/>
      <c r="C125" s="657">
        <v>122</v>
      </c>
      <c r="D125" s="572">
        <v>1</v>
      </c>
      <c r="E125" s="572" t="s">
        <v>636</v>
      </c>
      <c r="F125" s="572">
        <v>21</v>
      </c>
      <c r="G125" s="572">
        <v>2013</v>
      </c>
      <c r="H125" s="572" t="s">
        <v>636</v>
      </c>
      <c r="I125" s="572">
        <v>21</v>
      </c>
      <c r="J125" s="572">
        <v>2018</v>
      </c>
      <c r="K125" s="745" t="s">
        <v>629</v>
      </c>
      <c r="L125" s="623"/>
      <c r="M125" s="612"/>
    </row>
    <row r="126" spans="1:13" s="615" customFormat="1" x14ac:dyDescent="0.2">
      <c r="A126" s="573" t="s">
        <v>548</v>
      </c>
      <c r="B126" s="738"/>
      <c r="C126" s="735">
        <v>314</v>
      </c>
      <c r="D126" s="572">
        <v>1</v>
      </c>
      <c r="E126" s="287" t="s">
        <v>631</v>
      </c>
      <c r="F126" s="287">
        <v>20</v>
      </c>
      <c r="G126" s="572">
        <v>2009</v>
      </c>
      <c r="H126" s="287" t="s">
        <v>631</v>
      </c>
      <c r="I126" s="287">
        <v>20</v>
      </c>
      <c r="J126" s="572">
        <v>2014</v>
      </c>
      <c r="K126" s="745" t="s">
        <v>627</v>
      </c>
      <c r="L126" s="623"/>
      <c r="M126" s="612"/>
    </row>
    <row r="127" spans="1:13" s="615" customFormat="1" x14ac:dyDescent="0.2">
      <c r="A127" s="274" t="s">
        <v>313</v>
      </c>
      <c r="B127" s="666">
        <v>4</v>
      </c>
      <c r="C127" s="667">
        <f>+C129+C128</f>
        <v>319</v>
      </c>
      <c r="D127" s="666">
        <f>+D129+D128</f>
        <v>2</v>
      </c>
      <c r="E127" s="668"/>
      <c r="F127" s="668"/>
      <c r="G127" s="668"/>
      <c r="H127" s="668"/>
      <c r="I127" s="668"/>
      <c r="J127" s="668"/>
      <c r="K127" s="668"/>
      <c r="L127" s="623"/>
      <c r="M127" s="612"/>
    </row>
    <row r="128" spans="1:13" s="615" customFormat="1" x14ac:dyDescent="0.2">
      <c r="A128" s="573" t="s">
        <v>510</v>
      </c>
      <c r="B128" s="739"/>
      <c r="C128" s="286">
        <v>90</v>
      </c>
      <c r="D128" s="572">
        <v>1</v>
      </c>
      <c r="E128" s="732" t="s">
        <v>640</v>
      </c>
      <c r="F128" s="732">
        <v>28</v>
      </c>
      <c r="G128" s="572">
        <v>2013</v>
      </c>
      <c r="H128" s="732" t="s">
        <v>640</v>
      </c>
      <c r="I128" s="732">
        <v>27</v>
      </c>
      <c r="J128" s="572">
        <v>2018</v>
      </c>
      <c r="K128" s="745" t="s">
        <v>625</v>
      </c>
      <c r="L128" s="623"/>
      <c r="M128" s="612"/>
    </row>
    <row r="129" spans="1:13" s="615" customFormat="1" x14ac:dyDescent="0.2">
      <c r="A129" s="573" t="s">
        <v>553</v>
      </c>
      <c r="B129" s="734"/>
      <c r="C129" s="286">
        <v>229</v>
      </c>
      <c r="D129" s="572">
        <v>1</v>
      </c>
      <c r="E129" s="287" t="s">
        <v>612</v>
      </c>
      <c r="F129" s="287">
        <v>6</v>
      </c>
      <c r="G129" s="572">
        <v>2012</v>
      </c>
      <c r="H129" s="287" t="s">
        <v>612</v>
      </c>
      <c r="I129" s="287">
        <v>6</v>
      </c>
      <c r="J129" s="572">
        <v>2017</v>
      </c>
      <c r="K129" s="745" t="s">
        <v>648</v>
      </c>
      <c r="L129" s="623"/>
      <c r="M129" s="612"/>
    </row>
    <row r="130" spans="1:13" s="615" customFormat="1" x14ac:dyDescent="0.2">
      <c r="A130" s="274" t="s">
        <v>321</v>
      </c>
      <c r="B130" s="293">
        <v>8</v>
      </c>
      <c r="C130" s="294">
        <f>SUM(C131:C137)</f>
        <v>2267</v>
      </c>
      <c r="D130" s="293">
        <f>SUM(D131:D137)</f>
        <v>6</v>
      </c>
      <c r="E130" s="290"/>
      <c r="F130" s="290"/>
      <c r="G130" s="290"/>
      <c r="H130" s="290"/>
      <c r="I130" s="290"/>
      <c r="J130" s="290"/>
      <c r="K130" s="668"/>
      <c r="L130" s="623"/>
      <c r="M130" s="612"/>
    </row>
    <row r="131" spans="1:13" s="615" customFormat="1" x14ac:dyDescent="0.2">
      <c r="A131" s="568" t="s">
        <v>588</v>
      </c>
      <c r="B131" s="564"/>
      <c r="C131" s="291">
        <v>371</v>
      </c>
      <c r="D131" s="279">
        <v>1</v>
      </c>
      <c r="E131" s="279" t="s">
        <v>617</v>
      </c>
      <c r="F131" s="279">
        <v>3</v>
      </c>
      <c r="G131" s="279">
        <v>2009</v>
      </c>
      <c r="H131" s="279" t="s">
        <v>617</v>
      </c>
      <c r="I131" s="279">
        <v>3</v>
      </c>
      <c r="J131" s="279">
        <v>2014</v>
      </c>
      <c r="K131" s="744" t="s">
        <v>628</v>
      </c>
      <c r="L131" s="623"/>
      <c r="M131" s="612"/>
    </row>
    <row r="132" spans="1:13" s="615" customFormat="1" ht="12" customHeight="1" x14ac:dyDescent="0.2">
      <c r="A132" s="768" t="s">
        <v>810</v>
      </c>
      <c r="B132" s="565"/>
      <c r="C132" s="794">
        <v>171</v>
      </c>
      <c r="D132" s="793">
        <v>1</v>
      </c>
      <c r="E132" s="292" t="s">
        <v>640</v>
      </c>
      <c r="F132" s="292">
        <v>11</v>
      </c>
      <c r="G132" s="279">
        <v>2008</v>
      </c>
      <c r="H132" s="292" t="s">
        <v>640</v>
      </c>
      <c r="I132" s="292">
        <v>11</v>
      </c>
      <c r="J132" s="279">
        <v>2013</v>
      </c>
      <c r="K132" s="744" t="s">
        <v>613</v>
      </c>
      <c r="L132" s="623"/>
      <c r="M132" s="612"/>
    </row>
    <row r="133" spans="1:13" s="615" customFormat="1" x14ac:dyDescent="0.2">
      <c r="A133" s="768"/>
      <c r="B133" s="565"/>
      <c r="C133" s="794"/>
      <c r="D133" s="793"/>
      <c r="E133" s="279" t="s">
        <v>614</v>
      </c>
      <c r="F133" s="279">
        <v>7</v>
      </c>
      <c r="G133" s="279">
        <v>2013</v>
      </c>
      <c r="H133" s="279" t="s">
        <v>614</v>
      </c>
      <c r="I133" s="279">
        <v>7</v>
      </c>
      <c r="J133" s="279">
        <v>2018</v>
      </c>
      <c r="K133" s="744" t="s">
        <v>613</v>
      </c>
      <c r="L133" s="623"/>
      <c r="M133" s="612"/>
    </row>
    <row r="134" spans="1:13" s="615" customFormat="1" x14ac:dyDescent="0.2">
      <c r="A134" s="568" t="s">
        <v>539</v>
      </c>
      <c r="B134" s="565"/>
      <c r="C134" s="291">
        <v>342</v>
      </c>
      <c r="D134" s="279">
        <v>1</v>
      </c>
      <c r="E134" s="279" t="s">
        <v>617</v>
      </c>
      <c r="F134" s="279">
        <v>3</v>
      </c>
      <c r="G134" s="279">
        <v>2009</v>
      </c>
      <c r="H134" s="279" t="s">
        <v>617</v>
      </c>
      <c r="I134" s="279">
        <v>3</v>
      </c>
      <c r="J134" s="279">
        <v>2014</v>
      </c>
      <c r="K134" s="744" t="s">
        <v>628</v>
      </c>
      <c r="L134" s="623"/>
      <c r="M134" s="612"/>
    </row>
    <row r="135" spans="1:13" s="615" customFormat="1" x14ac:dyDescent="0.2">
      <c r="A135" s="568" t="s">
        <v>541</v>
      </c>
      <c r="B135" s="565"/>
      <c r="C135" s="291">
        <v>549</v>
      </c>
      <c r="D135" s="279">
        <v>1</v>
      </c>
      <c r="E135" s="279" t="s">
        <v>645</v>
      </c>
      <c r="F135" s="279">
        <v>27</v>
      </c>
      <c r="G135" s="279">
        <v>2010</v>
      </c>
      <c r="H135" s="279" t="s">
        <v>645</v>
      </c>
      <c r="I135" s="279">
        <v>27</v>
      </c>
      <c r="J135" s="279">
        <v>2015</v>
      </c>
      <c r="K135" s="744" t="s">
        <v>649</v>
      </c>
      <c r="L135" s="623"/>
      <c r="M135" s="612"/>
    </row>
    <row r="136" spans="1:13" s="615" customFormat="1" x14ac:dyDescent="0.2">
      <c r="A136" s="568" t="s">
        <v>590</v>
      </c>
      <c r="B136" s="565"/>
      <c r="C136" s="291">
        <v>349</v>
      </c>
      <c r="D136" s="279">
        <v>1</v>
      </c>
      <c r="E136" s="279" t="s">
        <v>636</v>
      </c>
      <c r="F136" s="279">
        <v>16</v>
      </c>
      <c r="G136" s="279">
        <v>2012</v>
      </c>
      <c r="H136" s="279" t="s">
        <v>636</v>
      </c>
      <c r="I136" s="279">
        <v>16</v>
      </c>
      <c r="J136" s="279">
        <v>2017</v>
      </c>
      <c r="K136" s="744" t="s">
        <v>629</v>
      </c>
      <c r="L136" s="623"/>
      <c r="M136" s="612"/>
    </row>
    <row r="137" spans="1:13" s="615" customFormat="1" x14ac:dyDescent="0.2">
      <c r="A137" s="568" t="s">
        <v>553</v>
      </c>
      <c r="B137" s="566"/>
      <c r="C137" s="291">
        <v>485</v>
      </c>
      <c r="D137" s="279">
        <v>1</v>
      </c>
      <c r="E137" s="279" t="s">
        <v>612</v>
      </c>
      <c r="F137" s="279">
        <v>6</v>
      </c>
      <c r="G137" s="572">
        <v>2012</v>
      </c>
      <c r="H137" s="279" t="s">
        <v>612</v>
      </c>
      <c r="I137" s="279">
        <v>6</v>
      </c>
      <c r="J137" s="572">
        <v>2017</v>
      </c>
      <c r="K137" s="744" t="s">
        <v>648</v>
      </c>
      <c r="L137" s="623"/>
      <c r="M137" s="612"/>
    </row>
    <row r="138" spans="1:13" s="615" customFormat="1" x14ac:dyDescent="0.2">
      <c r="A138" s="274" t="s">
        <v>320</v>
      </c>
      <c r="B138" s="293">
        <v>6</v>
      </c>
      <c r="C138" s="294">
        <f>+C139+C141+C142+C143</f>
        <v>1117</v>
      </c>
      <c r="D138" s="293">
        <f>+D139+D141+D142+D143</f>
        <v>4</v>
      </c>
      <c r="E138" s="290"/>
      <c r="F138" s="290"/>
      <c r="G138" s="290"/>
      <c r="H138" s="290"/>
      <c r="I138" s="290"/>
      <c r="J138" s="290"/>
      <c r="K138" s="668"/>
      <c r="L138" s="623"/>
      <c r="M138" s="612"/>
    </row>
    <row r="139" spans="1:13" s="615" customFormat="1" x14ac:dyDescent="0.2">
      <c r="A139" s="771" t="s">
        <v>539</v>
      </c>
      <c r="B139" s="564"/>
      <c r="C139" s="783">
        <v>235</v>
      </c>
      <c r="D139" s="793">
        <v>1</v>
      </c>
      <c r="E139" s="292" t="s">
        <v>636</v>
      </c>
      <c r="F139" s="292">
        <v>1</v>
      </c>
      <c r="G139" s="279">
        <v>2008</v>
      </c>
      <c r="H139" s="292" t="s">
        <v>636</v>
      </c>
      <c r="I139" s="292">
        <v>1</v>
      </c>
      <c r="J139" s="279">
        <v>2013</v>
      </c>
      <c r="K139" s="744" t="s">
        <v>628</v>
      </c>
      <c r="L139" s="623"/>
      <c r="M139" s="612"/>
    </row>
    <row r="140" spans="1:13" s="615" customFormat="1" x14ac:dyDescent="0.2">
      <c r="A140" s="771"/>
      <c r="B140" s="565"/>
      <c r="C140" s="783"/>
      <c r="D140" s="793"/>
      <c r="E140" s="656" t="s">
        <v>612</v>
      </c>
      <c r="F140" s="656">
        <v>10</v>
      </c>
      <c r="G140" s="273">
        <v>2013</v>
      </c>
      <c r="H140" s="656" t="s">
        <v>612</v>
      </c>
      <c r="I140" s="292">
        <v>10</v>
      </c>
      <c r="J140" s="279">
        <v>2018</v>
      </c>
      <c r="K140" s="744" t="s">
        <v>628</v>
      </c>
      <c r="L140" s="623"/>
      <c r="M140" s="612"/>
    </row>
    <row r="141" spans="1:13" s="615" customFormat="1" x14ac:dyDescent="0.2">
      <c r="A141" s="573" t="s">
        <v>508</v>
      </c>
      <c r="B141" s="565"/>
      <c r="C141" s="283">
        <v>164</v>
      </c>
      <c r="D141" s="279">
        <v>1</v>
      </c>
      <c r="E141" s="273" t="s">
        <v>631</v>
      </c>
      <c r="F141" s="273">
        <v>21</v>
      </c>
      <c r="G141" s="273">
        <v>2012</v>
      </c>
      <c r="H141" s="273" t="s">
        <v>631</v>
      </c>
      <c r="I141" s="279">
        <v>21</v>
      </c>
      <c r="J141" s="279">
        <v>2017</v>
      </c>
      <c r="K141" s="744" t="s">
        <v>619</v>
      </c>
      <c r="L141" s="623"/>
      <c r="M141" s="612"/>
    </row>
    <row r="142" spans="1:13" s="615" customFormat="1" x14ac:dyDescent="0.2">
      <c r="A142" s="573" t="s">
        <v>594</v>
      </c>
      <c r="B142" s="565"/>
      <c r="C142" s="283">
        <v>555</v>
      </c>
      <c r="D142" s="279">
        <v>1</v>
      </c>
      <c r="E142" s="656" t="s">
        <v>645</v>
      </c>
      <c r="F142" s="656">
        <v>20</v>
      </c>
      <c r="G142" s="273">
        <v>2012</v>
      </c>
      <c r="H142" s="656" t="s">
        <v>645</v>
      </c>
      <c r="I142" s="292">
        <v>19</v>
      </c>
      <c r="J142" s="279">
        <v>2017</v>
      </c>
      <c r="K142" s="744" t="s">
        <v>637</v>
      </c>
      <c r="L142" s="623"/>
      <c r="M142" s="612"/>
    </row>
    <row r="143" spans="1:13" s="615" customFormat="1" x14ac:dyDescent="0.2">
      <c r="A143" s="573" t="s">
        <v>590</v>
      </c>
      <c r="B143" s="676"/>
      <c r="C143" s="657">
        <v>163</v>
      </c>
      <c r="D143" s="273">
        <v>1</v>
      </c>
      <c r="E143" s="273" t="s">
        <v>636</v>
      </c>
      <c r="F143" s="273">
        <v>21</v>
      </c>
      <c r="G143" s="273">
        <v>2013</v>
      </c>
      <c r="H143" s="273" t="s">
        <v>636</v>
      </c>
      <c r="I143" s="273">
        <v>21</v>
      </c>
      <c r="J143" s="273">
        <v>2018</v>
      </c>
      <c r="K143" s="746" t="s">
        <v>629</v>
      </c>
      <c r="L143" s="623"/>
      <c r="M143" s="612"/>
    </row>
    <row r="144" spans="1:13" s="615" customFormat="1" x14ac:dyDescent="0.2">
      <c r="A144" s="274" t="s">
        <v>326</v>
      </c>
      <c r="B144" s="293">
        <v>10</v>
      </c>
      <c r="C144" s="294">
        <f>+C145+C147</f>
        <v>601</v>
      </c>
      <c r="D144" s="293">
        <f>+D145+D147</f>
        <v>2</v>
      </c>
      <c r="E144" s="290"/>
      <c r="F144" s="290"/>
      <c r="G144" s="290"/>
      <c r="H144" s="290"/>
      <c r="I144" s="290"/>
      <c r="J144" s="290"/>
      <c r="K144" s="668"/>
      <c r="L144" s="623"/>
      <c r="M144" s="612"/>
    </row>
    <row r="145" spans="1:13" s="615" customFormat="1" x14ac:dyDescent="0.2">
      <c r="A145" s="771" t="s">
        <v>539</v>
      </c>
      <c r="B145" s="791"/>
      <c r="C145" s="783">
        <v>325</v>
      </c>
      <c r="D145" s="793">
        <v>1</v>
      </c>
      <c r="E145" s="292" t="s">
        <v>645</v>
      </c>
      <c r="F145" s="292">
        <v>17</v>
      </c>
      <c r="G145" s="279">
        <v>2008</v>
      </c>
      <c r="H145" s="292" t="s">
        <v>645</v>
      </c>
      <c r="I145" s="292">
        <v>17</v>
      </c>
      <c r="J145" s="279">
        <v>2013</v>
      </c>
      <c r="K145" s="744" t="s">
        <v>628</v>
      </c>
      <c r="L145" s="623"/>
      <c r="M145" s="612"/>
    </row>
    <row r="146" spans="1:13" s="615" customFormat="1" x14ac:dyDescent="0.2">
      <c r="A146" s="771"/>
      <c r="B146" s="792"/>
      <c r="C146" s="783"/>
      <c r="D146" s="793"/>
      <c r="E146" s="292" t="s">
        <v>612</v>
      </c>
      <c r="F146" s="292">
        <v>30</v>
      </c>
      <c r="G146" s="279">
        <v>2013</v>
      </c>
      <c r="H146" s="292" t="s">
        <v>612</v>
      </c>
      <c r="I146" s="292">
        <v>30</v>
      </c>
      <c r="J146" s="279">
        <v>2018</v>
      </c>
      <c r="K146" s="744" t="s">
        <v>628</v>
      </c>
      <c r="L146" s="623"/>
      <c r="M146" s="612"/>
    </row>
    <row r="147" spans="1:13" s="615" customFormat="1" x14ac:dyDescent="0.2">
      <c r="A147" s="573" t="s">
        <v>590</v>
      </c>
      <c r="B147" s="677"/>
      <c r="C147" s="657">
        <v>276</v>
      </c>
      <c r="D147" s="279">
        <v>1</v>
      </c>
      <c r="E147" s="279" t="s">
        <v>636</v>
      </c>
      <c r="F147" s="279">
        <v>21</v>
      </c>
      <c r="G147" s="279">
        <v>2013</v>
      </c>
      <c r="H147" s="279" t="s">
        <v>636</v>
      </c>
      <c r="I147" s="279">
        <v>21</v>
      </c>
      <c r="J147" s="279">
        <v>2018</v>
      </c>
      <c r="K147" s="744" t="s">
        <v>629</v>
      </c>
      <c r="L147" s="623"/>
      <c r="M147" s="612"/>
    </row>
    <row r="148" spans="1:13" s="615" customFormat="1" x14ac:dyDescent="0.2">
      <c r="A148" s="274" t="s">
        <v>650</v>
      </c>
      <c r="B148" s="293">
        <v>5</v>
      </c>
      <c r="C148" s="294">
        <f>+C149+C151</f>
        <v>333</v>
      </c>
      <c r="D148" s="293">
        <f>+D149+D151</f>
        <v>2</v>
      </c>
      <c r="E148" s="290"/>
      <c r="F148" s="290"/>
      <c r="G148" s="290"/>
      <c r="H148" s="290"/>
      <c r="I148" s="290"/>
      <c r="J148" s="290"/>
      <c r="K148" s="668"/>
      <c r="L148" s="623"/>
      <c r="M148" s="612"/>
    </row>
    <row r="149" spans="1:13" s="615" customFormat="1" x14ac:dyDescent="0.2">
      <c r="A149" s="771" t="s">
        <v>539</v>
      </c>
      <c r="B149" s="791"/>
      <c r="C149" s="783">
        <v>197</v>
      </c>
      <c r="D149" s="793">
        <v>1</v>
      </c>
      <c r="E149" s="292" t="s">
        <v>645</v>
      </c>
      <c r="F149" s="292">
        <v>17</v>
      </c>
      <c r="G149" s="279">
        <v>2008</v>
      </c>
      <c r="H149" s="292" t="s">
        <v>645</v>
      </c>
      <c r="I149" s="292">
        <v>17</v>
      </c>
      <c r="J149" s="279">
        <v>2013</v>
      </c>
      <c r="K149" s="744" t="s">
        <v>628</v>
      </c>
      <c r="L149" s="623"/>
      <c r="M149" s="612"/>
    </row>
    <row r="150" spans="1:13" s="615" customFormat="1" x14ac:dyDescent="0.2">
      <c r="A150" s="771"/>
      <c r="B150" s="792"/>
      <c r="C150" s="783"/>
      <c r="D150" s="793"/>
      <c r="E150" s="292" t="s">
        <v>612</v>
      </c>
      <c r="F150" s="292">
        <v>30</v>
      </c>
      <c r="G150" s="279">
        <v>2013</v>
      </c>
      <c r="H150" s="292" t="s">
        <v>612</v>
      </c>
      <c r="I150" s="292">
        <v>30</v>
      </c>
      <c r="J150" s="279">
        <v>2018</v>
      </c>
      <c r="K150" s="744" t="s">
        <v>628</v>
      </c>
      <c r="L150" s="623"/>
      <c r="M150" s="612"/>
    </row>
    <row r="151" spans="1:13" s="615" customFormat="1" x14ac:dyDescent="0.2">
      <c r="A151" s="573" t="s">
        <v>590</v>
      </c>
      <c r="B151" s="566"/>
      <c r="C151" s="283">
        <v>136</v>
      </c>
      <c r="D151" s="279">
        <v>1</v>
      </c>
      <c r="E151" s="292" t="s">
        <v>626</v>
      </c>
      <c r="F151" s="292">
        <v>21</v>
      </c>
      <c r="G151" s="279">
        <v>2012</v>
      </c>
      <c r="H151" s="292" t="s">
        <v>626</v>
      </c>
      <c r="I151" s="292">
        <v>21</v>
      </c>
      <c r="J151" s="279">
        <v>2017</v>
      </c>
      <c r="K151" s="744" t="s">
        <v>629</v>
      </c>
      <c r="L151" s="623"/>
      <c r="M151" s="612"/>
    </row>
    <row r="152" spans="1:13" s="615" customFormat="1" x14ac:dyDescent="0.2">
      <c r="A152" s="274" t="s">
        <v>324</v>
      </c>
      <c r="B152" s="293">
        <v>10</v>
      </c>
      <c r="C152" s="294">
        <f>SUM(C153:C160)</f>
        <v>608</v>
      </c>
      <c r="D152" s="293">
        <f>SUM(D153:D159)</f>
        <v>4</v>
      </c>
      <c r="E152" s="290"/>
      <c r="F152" s="290"/>
      <c r="G152" s="290"/>
      <c r="H152" s="290"/>
      <c r="I152" s="290"/>
      <c r="J152" s="290"/>
      <c r="K152" s="668"/>
      <c r="L152" s="623"/>
      <c r="M152" s="612"/>
    </row>
    <row r="153" spans="1:13" s="615" customFormat="1" x14ac:dyDescent="0.2">
      <c r="A153" s="771" t="s">
        <v>588</v>
      </c>
      <c r="B153" s="564"/>
      <c r="C153" s="783">
        <v>162</v>
      </c>
      <c r="D153" s="793">
        <v>1</v>
      </c>
      <c r="E153" s="292" t="s">
        <v>645</v>
      </c>
      <c r="F153" s="292">
        <v>17</v>
      </c>
      <c r="G153" s="279">
        <v>2008</v>
      </c>
      <c r="H153" s="292" t="s">
        <v>645</v>
      </c>
      <c r="I153" s="292">
        <v>17</v>
      </c>
      <c r="J153" s="295">
        <v>2013</v>
      </c>
      <c r="K153" s="744" t="s">
        <v>628</v>
      </c>
      <c r="L153" s="623"/>
      <c r="M153" s="612"/>
    </row>
    <row r="154" spans="1:13" s="615" customFormat="1" x14ac:dyDescent="0.2">
      <c r="A154" s="771"/>
      <c r="B154" s="565"/>
      <c r="C154" s="783"/>
      <c r="D154" s="793"/>
      <c r="E154" s="292" t="s">
        <v>612</v>
      </c>
      <c r="F154" s="292">
        <v>9</v>
      </c>
      <c r="G154" s="279">
        <v>2013</v>
      </c>
      <c r="H154" s="292" t="s">
        <v>612</v>
      </c>
      <c r="I154" s="292">
        <v>9</v>
      </c>
      <c r="J154" s="295">
        <v>2018</v>
      </c>
      <c r="K154" s="744" t="s">
        <v>628</v>
      </c>
      <c r="L154" s="623"/>
      <c r="M154" s="612"/>
    </row>
    <row r="155" spans="1:13" s="615" customFormat="1" x14ac:dyDescent="0.2">
      <c r="A155" s="768" t="s">
        <v>536</v>
      </c>
      <c r="B155" s="565"/>
      <c r="C155" s="794">
        <v>152</v>
      </c>
      <c r="D155" s="793">
        <v>1</v>
      </c>
      <c r="E155" s="279" t="s">
        <v>640</v>
      </c>
      <c r="F155" s="279">
        <v>11</v>
      </c>
      <c r="G155" s="279">
        <v>2008</v>
      </c>
      <c r="H155" s="279" t="s">
        <v>640</v>
      </c>
      <c r="I155" s="279">
        <v>11</v>
      </c>
      <c r="J155" s="295">
        <v>2013</v>
      </c>
      <c r="K155" s="744" t="s">
        <v>613</v>
      </c>
      <c r="L155" s="623"/>
      <c r="M155" s="612"/>
    </row>
    <row r="156" spans="1:13" s="615" customFormat="1" x14ac:dyDescent="0.2">
      <c r="A156" s="768"/>
      <c r="B156" s="565"/>
      <c r="C156" s="794"/>
      <c r="D156" s="793"/>
      <c r="E156" s="279" t="s">
        <v>614</v>
      </c>
      <c r="F156" s="279">
        <v>7</v>
      </c>
      <c r="G156" s="279">
        <v>2013</v>
      </c>
      <c r="H156" s="279" t="s">
        <v>614</v>
      </c>
      <c r="I156" s="279">
        <v>7</v>
      </c>
      <c r="J156" s="296">
        <v>2018</v>
      </c>
      <c r="K156" s="744" t="s">
        <v>613</v>
      </c>
      <c r="L156" s="623"/>
      <c r="M156" s="612"/>
    </row>
    <row r="157" spans="1:13" s="615" customFormat="1" x14ac:dyDescent="0.2">
      <c r="A157" s="771" t="s">
        <v>539</v>
      </c>
      <c r="B157" s="565"/>
      <c r="C157" s="783">
        <v>159</v>
      </c>
      <c r="D157" s="793">
        <v>1</v>
      </c>
      <c r="E157" s="279" t="s">
        <v>645</v>
      </c>
      <c r="F157" s="279">
        <v>17</v>
      </c>
      <c r="G157" s="279">
        <v>2008</v>
      </c>
      <c r="H157" s="279" t="s">
        <v>645</v>
      </c>
      <c r="I157" s="279">
        <v>17</v>
      </c>
      <c r="J157" s="296">
        <v>2013</v>
      </c>
      <c r="K157" s="744" t="s">
        <v>628</v>
      </c>
      <c r="L157" s="623"/>
      <c r="M157" s="612"/>
    </row>
    <row r="158" spans="1:13" s="615" customFormat="1" x14ac:dyDescent="0.2">
      <c r="A158" s="771"/>
      <c r="B158" s="565"/>
      <c r="C158" s="783"/>
      <c r="D158" s="793"/>
      <c r="E158" s="279" t="s">
        <v>612</v>
      </c>
      <c r="F158" s="279">
        <v>9</v>
      </c>
      <c r="G158" s="279">
        <v>2013</v>
      </c>
      <c r="H158" s="279" t="s">
        <v>612</v>
      </c>
      <c r="I158" s="279">
        <v>9</v>
      </c>
      <c r="J158" s="296">
        <v>2018</v>
      </c>
      <c r="K158" s="744" t="s">
        <v>628</v>
      </c>
      <c r="L158" s="623"/>
      <c r="M158" s="612"/>
    </row>
    <row r="159" spans="1:13" s="615" customFormat="1" x14ac:dyDescent="0.2">
      <c r="A159" s="768" t="s">
        <v>551</v>
      </c>
      <c r="B159" s="795"/>
      <c r="C159" s="794">
        <v>135</v>
      </c>
      <c r="D159" s="793">
        <v>1</v>
      </c>
      <c r="E159" s="279" t="s">
        <v>640</v>
      </c>
      <c r="F159" s="279">
        <v>11</v>
      </c>
      <c r="G159" s="279">
        <v>2008</v>
      </c>
      <c r="H159" s="279" t="s">
        <v>640</v>
      </c>
      <c r="I159" s="279">
        <v>11</v>
      </c>
      <c r="J159" s="296">
        <v>2013</v>
      </c>
      <c r="K159" s="744" t="s">
        <v>613</v>
      </c>
      <c r="L159" s="623"/>
      <c r="M159" s="612"/>
    </row>
    <row r="160" spans="1:13" s="615" customFormat="1" x14ac:dyDescent="0.2">
      <c r="A160" s="768"/>
      <c r="B160" s="796"/>
      <c r="C160" s="794"/>
      <c r="D160" s="793"/>
      <c r="E160" s="279" t="s">
        <v>614</v>
      </c>
      <c r="F160" s="279">
        <v>7</v>
      </c>
      <c r="G160" s="279">
        <v>2013</v>
      </c>
      <c r="H160" s="279" t="s">
        <v>614</v>
      </c>
      <c r="I160" s="279">
        <v>7</v>
      </c>
      <c r="J160" s="296">
        <v>2018</v>
      </c>
      <c r="K160" s="744" t="s">
        <v>613</v>
      </c>
      <c r="L160" s="623"/>
      <c r="M160" s="612"/>
    </row>
    <row r="161" spans="1:14" s="615" customFormat="1" x14ac:dyDescent="0.2">
      <c r="A161" s="669" t="s">
        <v>4</v>
      </c>
      <c r="B161" s="297"/>
      <c r="C161" s="298">
        <f>+C5+C8+C18+C21+C24+C30+C33+C40+C49+C51+C59+C63+C70+C80+C85+C92+C97+C110+C115+C127+C121+C130+C148+C138+C144+C152+C55+C106+C89+C77</f>
        <v>29429</v>
      </c>
      <c r="D161" s="297">
        <f>+D77+D5+D8+D18+D21+D24+D30+D33+D40+D49+D51+D59+D63+D70+D80+D85+D92+D97+D110+D115+D121+D127+D130+D148+D138+D144+D152+D55+D106+D89</f>
        <v>77</v>
      </c>
      <c r="E161" s="670"/>
      <c r="F161" s="671"/>
      <c r="G161" s="671"/>
      <c r="H161" s="671"/>
      <c r="I161" s="671"/>
      <c r="J161" s="671"/>
      <c r="K161" s="748"/>
      <c r="L161" s="623"/>
      <c r="M161" s="612"/>
    </row>
    <row r="162" spans="1:14" s="615" customFormat="1" x14ac:dyDescent="0.2">
      <c r="A162" s="299"/>
      <c r="B162" s="300"/>
      <c r="C162" s="301"/>
      <c r="D162" s="302"/>
      <c r="E162" s="303"/>
      <c r="F162" s="303"/>
      <c r="G162" s="303"/>
      <c r="H162" s="303"/>
      <c r="I162" s="303"/>
      <c r="J162" s="303"/>
      <c r="K162" s="303"/>
      <c r="L162" s="623"/>
      <c r="M162" s="612"/>
      <c r="N162" s="612"/>
    </row>
    <row r="163" spans="1:14" s="615" customFormat="1" x14ac:dyDescent="0.2">
      <c r="A163" s="624" t="s">
        <v>811</v>
      </c>
      <c r="B163" s="625"/>
      <c r="C163" s="304"/>
      <c r="D163" s="305"/>
      <c r="E163" s="306"/>
      <c r="F163" s="306"/>
      <c r="G163" s="306"/>
      <c r="H163" s="306"/>
      <c r="I163" s="306"/>
      <c r="J163" s="306"/>
      <c r="K163" s="307"/>
      <c r="L163" s="623"/>
      <c r="M163" s="612"/>
      <c r="N163" s="612"/>
    </row>
    <row r="164" spans="1:14" s="615" customFormat="1" x14ac:dyDescent="0.2">
      <c r="A164" s="624" t="s">
        <v>651</v>
      </c>
      <c r="B164" s="625"/>
      <c r="C164" s="304"/>
      <c r="D164" s="305"/>
      <c r="E164" s="306"/>
      <c r="F164" s="306"/>
      <c r="G164" s="306"/>
      <c r="H164" s="306"/>
      <c r="I164" s="306"/>
      <c r="J164" s="308"/>
      <c r="K164" s="309"/>
      <c r="L164" s="623"/>
      <c r="M164" s="612"/>
      <c r="N164" s="612"/>
    </row>
    <row r="165" spans="1:14" s="615" customFormat="1" x14ac:dyDescent="0.2">
      <c r="A165" s="624" t="s">
        <v>652</v>
      </c>
      <c r="B165" s="625"/>
      <c r="C165" s="304"/>
      <c r="D165" s="305"/>
      <c r="E165" s="306"/>
      <c r="F165" s="306"/>
      <c r="G165" s="306"/>
      <c r="H165" s="306"/>
      <c r="I165" s="306"/>
      <c r="J165" s="306"/>
      <c r="K165" s="309"/>
      <c r="L165" s="623"/>
      <c r="M165" s="612"/>
      <c r="N165" s="612"/>
    </row>
    <row r="166" spans="1:14" s="615" customFormat="1" x14ac:dyDescent="0.2">
      <c r="A166" s="624" t="s">
        <v>812</v>
      </c>
      <c r="B166" s="626"/>
      <c r="C166" s="304"/>
      <c r="D166" s="305"/>
      <c r="E166" s="306"/>
      <c r="F166" s="306"/>
      <c r="G166" s="306"/>
      <c r="H166" s="306"/>
      <c r="I166" s="306"/>
      <c r="J166" s="306"/>
      <c r="K166" s="309"/>
      <c r="L166" s="623"/>
      <c r="M166" s="612"/>
      <c r="N166" s="612"/>
    </row>
    <row r="167" spans="1:14" s="615" customFormat="1" x14ac:dyDescent="0.2">
      <c r="A167" s="624" t="s">
        <v>653</v>
      </c>
      <c r="B167" s="626"/>
      <c r="C167" s="304"/>
      <c r="D167" s="305"/>
      <c r="E167" s="306"/>
      <c r="F167" s="306"/>
      <c r="G167" s="306"/>
      <c r="H167" s="306"/>
      <c r="I167" s="306"/>
      <c r="J167" s="306"/>
      <c r="K167" s="309"/>
      <c r="L167" s="623"/>
      <c r="M167" s="612"/>
      <c r="N167" s="612"/>
    </row>
    <row r="168" spans="1:14" s="615" customFormat="1" x14ac:dyDescent="0.2">
      <c r="A168" s="624" t="s">
        <v>654</v>
      </c>
      <c r="B168" s="625"/>
      <c r="C168" s="304"/>
      <c r="D168" s="305"/>
      <c r="E168" s="306"/>
      <c r="F168" s="306"/>
      <c r="G168" s="306"/>
      <c r="H168" s="306"/>
      <c r="I168" s="306"/>
      <c r="J168" s="310"/>
      <c r="K168" s="309"/>
      <c r="L168" s="623"/>
      <c r="M168" s="612"/>
      <c r="N168" s="612"/>
    </row>
    <row r="169" spans="1:14" s="615" customFormat="1" x14ac:dyDescent="0.2">
      <c r="A169" s="624" t="s">
        <v>655</v>
      </c>
      <c r="B169" s="311"/>
      <c r="C169" s="304"/>
      <c r="D169" s="312"/>
      <c r="E169" s="308"/>
      <c r="F169" s="308"/>
      <c r="G169" s="308"/>
      <c r="H169" s="308"/>
      <c r="I169" s="308"/>
      <c r="J169" s="308"/>
      <c r="K169" s="309"/>
      <c r="L169" s="623"/>
      <c r="M169" s="612"/>
      <c r="N169" s="612"/>
    </row>
    <row r="170" spans="1:14" s="615" customFormat="1" x14ac:dyDescent="0.2">
      <c r="A170" s="624" t="s">
        <v>656</v>
      </c>
      <c r="B170" s="626"/>
      <c r="C170" s="304"/>
      <c r="D170" s="312"/>
      <c r="E170" s="308"/>
      <c r="F170" s="308"/>
      <c r="G170" s="308"/>
      <c r="H170" s="308"/>
      <c r="I170" s="308"/>
      <c r="J170" s="308"/>
      <c r="K170" s="309"/>
      <c r="L170" s="623"/>
      <c r="M170" s="612"/>
      <c r="N170" s="612"/>
    </row>
    <row r="171" spans="1:14" s="615" customFormat="1" x14ac:dyDescent="0.2">
      <c r="A171" s="624" t="s">
        <v>657</v>
      </c>
      <c r="B171" s="626"/>
      <c r="C171" s="313"/>
      <c r="D171" s="312"/>
      <c r="E171" s="308"/>
      <c r="F171" s="308"/>
      <c r="G171" s="308"/>
      <c r="H171" s="308"/>
      <c r="I171" s="308"/>
      <c r="J171" s="308"/>
      <c r="K171" s="314"/>
      <c r="L171" s="623"/>
      <c r="M171" s="612"/>
      <c r="N171" s="612"/>
    </row>
    <row r="172" spans="1:14" s="615" customFormat="1" x14ac:dyDescent="0.2">
      <c r="A172" s="624" t="s">
        <v>813</v>
      </c>
      <c r="B172" s="626"/>
      <c r="C172" s="313"/>
      <c r="D172" s="312"/>
      <c r="E172" s="308"/>
      <c r="F172" s="308"/>
      <c r="G172" s="308"/>
      <c r="H172" s="308"/>
      <c r="I172" s="308"/>
      <c r="J172" s="308"/>
      <c r="K172" s="314"/>
      <c r="L172" s="623"/>
      <c r="M172" s="612"/>
      <c r="N172" s="612"/>
    </row>
    <row r="173" spans="1:14" s="615" customFormat="1" x14ac:dyDescent="0.2">
      <c r="A173" s="624" t="s">
        <v>814</v>
      </c>
      <c r="B173" s="626"/>
      <c r="C173" s="313"/>
      <c r="D173" s="312"/>
      <c r="E173" s="308"/>
      <c r="F173" s="308"/>
      <c r="G173" s="308"/>
      <c r="H173" s="308"/>
      <c r="I173" s="308"/>
      <c r="J173" s="308"/>
      <c r="K173" s="314"/>
      <c r="L173" s="623"/>
      <c r="M173" s="612"/>
      <c r="N173" s="612"/>
    </row>
    <row r="174" spans="1:14" s="615" customFormat="1" x14ac:dyDescent="0.2">
      <c r="A174" s="624" t="s">
        <v>658</v>
      </c>
      <c r="B174" s="626"/>
      <c r="C174" s="313"/>
      <c r="D174" s="312"/>
      <c r="E174" s="308"/>
      <c r="F174" s="308"/>
      <c r="G174" s="308"/>
      <c r="H174" s="308"/>
      <c r="I174" s="308"/>
      <c r="J174" s="308"/>
      <c r="K174" s="314"/>
      <c r="L174" s="623"/>
      <c r="M174" s="612"/>
      <c r="N174" s="612"/>
    </row>
    <row r="175" spans="1:14" s="615" customFormat="1" x14ac:dyDescent="0.2">
      <c r="A175" s="624" t="s">
        <v>659</v>
      </c>
      <c r="B175" s="626"/>
      <c r="C175" s="313"/>
      <c r="D175" s="312"/>
      <c r="E175" s="308"/>
      <c r="F175" s="308"/>
      <c r="G175" s="308"/>
      <c r="H175" s="308"/>
      <c r="I175" s="308"/>
      <c r="J175" s="308"/>
      <c r="K175" s="314"/>
      <c r="L175" s="623"/>
      <c r="M175" s="612"/>
      <c r="N175" s="612"/>
    </row>
    <row r="176" spans="1:14" s="615" customFormat="1" x14ac:dyDescent="0.2">
      <c r="A176" s="624" t="s">
        <v>660</v>
      </c>
      <c r="B176" s="626"/>
      <c r="C176" s="313"/>
      <c r="D176" s="312"/>
      <c r="E176" s="308"/>
      <c r="F176" s="308"/>
      <c r="G176" s="308"/>
      <c r="H176" s="308"/>
      <c r="I176" s="308"/>
      <c r="J176" s="308"/>
      <c r="K176" s="314"/>
      <c r="L176" s="623"/>
      <c r="M176" s="612"/>
      <c r="N176" s="612"/>
    </row>
    <row r="177" spans="1:14" s="615" customFormat="1" x14ac:dyDescent="0.2">
      <c r="A177" s="624" t="s">
        <v>661</v>
      </c>
      <c r="B177" s="626"/>
      <c r="C177" s="313"/>
      <c r="D177" s="312"/>
      <c r="E177" s="308"/>
      <c r="F177" s="308"/>
      <c r="G177" s="308"/>
      <c r="H177" s="308"/>
      <c r="I177" s="308"/>
      <c r="J177" s="308"/>
      <c r="K177" s="314"/>
      <c r="L177" s="623"/>
      <c r="M177" s="612"/>
      <c r="N177" s="612"/>
    </row>
    <row r="178" spans="1:14" s="615" customFormat="1" x14ac:dyDescent="0.2">
      <c r="A178" s="624" t="s">
        <v>815</v>
      </c>
      <c r="B178" s="626"/>
      <c r="C178" s="313"/>
      <c r="D178" s="312"/>
      <c r="E178" s="308"/>
      <c r="F178" s="308"/>
      <c r="G178" s="308"/>
      <c r="H178" s="308"/>
      <c r="I178" s="308"/>
      <c r="J178" s="308"/>
      <c r="K178" s="308"/>
      <c r="L178" s="623"/>
    </row>
    <row r="179" spans="1:14" s="615" customFormat="1" x14ac:dyDescent="0.2">
      <c r="A179" s="624" t="s">
        <v>816</v>
      </c>
      <c r="B179" s="626"/>
      <c r="C179" s="313"/>
      <c r="D179" s="312"/>
      <c r="E179" s="308"/>
      <c r="F179" s="308"/>
      <c r="G179" s="308"/>
      <c r="H179" s="308"/>
      <c r="I179" s="308"/>
      <c r="J179" s="308"/>
      <c r="K179" s="308"/>
      <c r="L179" s="623"/>
    </row>
    <row r="180" spans="1:14" s="615" customFormat="1" x14ac:dyDescent="0.2">
      <c r="A180" s="627" t="s">
        <v>662</v>
      </c>
      <c r="B180" s="626"/>
      <c r="C180" s="313"/>
      <c r="D180" s="312"/>
      <c r="E180" s="308"/>
      <c r="F180" s="308"/>
      <c r="G180" s="308"/>
      <c r="H180" s="308"/>
      <c r="I180" s="308"/>
      <c r="J180" s="308"/>
      <c r="K180" s="308"/>
      <c r="L180" s="623"/>
    </row>
    <row r="181" spans="1:14" s="615" customFormat="1" x14ac:dyDescent="0.2">
      <c r="A181" s="628" t="s">
        <v>663</v>
      </c>
      <c r="B181" s="629"/>
      <c r="C181" s="313"/>
      <c r="D181" s="312"/>
      <c r="E181" s="308"/>
      <c r="F181" s="308"/>
      <c r="G181" s="308"/>
      <c r="H181" s="308"/>
      <c r="I181" s="308"/>
      <c r="J181" s="308"/>
      <c r="K181" s="308"/>
      <c r="L181" s="623"/>
    </row>
    <row r="182" spans="1:14" s="615" customFormat="1" x14ac:dyDescent="0.2">
      <c r="A182" s="627" t="s">
        <v>817</v>
      </c>
      <c r="B182" s="626"/>
      <c r="C182" s="301"/>
      <c r="D182" s="302"/>
      <c r="E182" s="303"/>
      <c r="F182" s="303"/>
      <c r="G182" s="303"/>
      <c r="H182" s="303"/>
      <c r="I182" s="303"/>
      <c r="J182" s="303"/>
      <c r="K182" s="303"/>
      <c r="L182" s="623"/>
    </row>
    <row r="183" spans="1:14" s="615" customFormat="1" x14ac:dyDescent="0.2">
      <c r="A183" s="630" t="s">
        <v>664</v>
      </c>
      <c r="B183" s="626"/>
      <c r="C183" s="301"/>
      <c r="D183" s="302"/>
      <c r="E183" s="303"/>
      <c r="F183" s="303"/>
      <c r="G183" s="303"/>
      <c r="H183" s="303"/>
      <c r="I183" s="303"/>
      <c r="J183" s="303"/>
      <c r="K183" s="303"/>
      <c r="L183" s="623"/>
    </row>
    <row r="184" spans="1:14" s="637" customFormat="1" hidden="1" x14ac:dyDescent="0.2">
      <c r="A184" s="631" t="s">
        <v>818</v>
      </c>
      <c r="B184" s="632"/>
      <c r="C184" s="633"/>
      <c r="D184" s="634"/>
      <c r="E184" s="635"/>
      <c r="F184" s="635"/>
      <c r="G184" s="635"/>
      <c r="H184" s="635"/>
      <c r="I184" s="635"/>
      <c r="J184" s="635"/>
      <c r="K184" s="635"/>
      <c r="L184" s="636"/>
    </row>
    <row r="185" spans="1:14" s="615" customFormat="1" x14ac:dyDescent="0.2">
      <c r="A185" s="627" t="s">
        <v>665</v>
      </c>
      <c r="B185" s="626"/>
      <c r="C185" s="301"/>
      <c r="D185" s="302"/>
      <c r="E185" s="303"/>
      <c r="F185" s="303"/>
      <c r="G185" s="303"/>
      <c r="H185" s="303"/>
      <c r="I185" s="303"/>
      <c r="J185" s="303"/>
      <c r="K185" s="303"/>
      <c r="L185" s="623"/>
    </row>
    <row r="186" spans="1:14" s="615" customFormat="1" x14ac:dyDescent="0.2">
      <c r="A186" s="627" t="s">
        <v>666</v>
      </c>
      <c r="B186" s="626"/>
      <c r="C186" s="301"/>
      <c r="D186" s="302"/>
      <c r="E186" s="303"/>
      <c r="F186" s="303"/>
      <c r="G186" s="303"/>
      <c r="H186" s="303"/>
      <c r="I186" s="303"/>
      <c r="J186" s="303"/>
      <c r="K186" s="303"/>
      <c r="L186" s="623"/>
    </row>
    <row r="187" spans="1:14" s="615" customFormat="1" x14ac:dyDescent="0.2">
      <c r="A187" s="638"/>
      <c r="B187" s="639"/>
      <c r="C187" s="301"/>
      <c r="D187" s="302"/>
      <c r="E187" s="303"/>
      <c r="F187" s="303"/>
      <c r="G187" s="303"/>
      <c r="H187" s="303"/>
      <c r="I187" s="303"/>
      <c r="J187" s="303"/>
      <c r="K187" s="303"/>
      <c r="L187" s="623"/>
    </row>
    <row r="188" spans="1:14" s="615" customFormat="1" x14ac:dyDescent="0.2">
      <c r="A188" s="315" t="s">
        <v>6</v>
      </c>
      <c r="B188" s="316"/>
      <c r="C188" s="301"/>
      <c r="D188" s="302"/>
      <c r="E188" s="303"/>
      <c r="F188" s="303"/>
      <c r="G188" s="303"/>
      <c r="H188" s="303"/>
      <c r="I188" s="303"/>
      <c r="J188" s="303"/>
      <c r="K188" s="303"/>
      <c r="L188" s="623"/>
    </row>
    <row r="189" spans="1:14" x14ac:dyDescent="0.2">
      <c r="A189" s="315"/>
      <c r="B189" s="316"/>
      <c r="C189" s="301"/>
      <c r="D189" s="302"/>
      <c r="E189" s="303"/>
      <c r="F189" s="303"/>
      <c r="G189" s="303"/>
      <c r="H189" s="303"/>
      <c r="I189" s="303"/>
      <c r="J189" s="303"/>
      <c r="K189" s="303"/>
      <c r="M189" s="615"/>
      <c r="N189" s="615"/>
    </row>
    <row r="190" spans="1:14" x14ac:dyDescent="0.2">
      <c r="D190" s="643"/>
      <c r="L190" s="612" t="s">
        <v>667</v>
      </c>
      <c r="N190" s="615"/>
    </row>
    <row r="191" spans="1:14" x14ac:dyDescent="0.2">
      <c r="L191" s="612" t="s">
        <v>608</v>
      </c>
      <c r="M191" s="612" t="s">
        <v>668</v>
      </c>
    </row>
    <row r="192" spans="1:14" x14ac:dyDescent="0.2">
      <c r="L192" s="622">
        <v>2004</v>
      </c>
      <c r="M192" s="646">
        <v>14.6</v>
      </c>
    </row>
    <row r="193" spans="1:13" x14ac:dyDescent="0.2">
      <c r="A193" s="647"/>
      <c r="B193" s="648"/>
      <c r="C193" s="649"/>
      <c r="D193" s="650"/>
      <c r="E193" s="651"/>
      <c r="F193" s="651"/>
      <c r="G193" s="651"/>
      <c r="H193" s="651"/>
      <c r="I193" s="651"/>
      <c r="J193" s="651"/>
      <c r="K193" s="651"/>
      <c r="L193" s="622">
        <v>2005</v>
      </c>
      <c r="M193" s="646">
        <v>13.6</v>
      </c>
    </row>
    <row r="194" spans="1:13" x14ac:dyDescent="0.2">
      <c r="L194" s="622">
        <v>2006</v>
      </c>
      <c r="M194" s="646">
        <v>16.2</v>
      </c>
    </row>
    <row r="195" spans="1:13" x14ac:dyDescent="0.2">
      <c r="L195" s="622">
        <v>2007</v>
      </c>
      <c r="M195" s="646">
        <v>22.9</v>
      </c>
    </row>
    <row r="196" spans="1:13" x14ac:dyDescent="0.2">
      <c r="L196" s="622">
        <v>2008</v>
      </c>
      <c r="M196" s="646">
        <v>34.71</v>
      </c>
    </row>
    <row r="197" spans="1:13" x14ac:dyDescent="0.2">
      <c r="L197" s="622">
        <v>2009</v>
      </c>
      <c r="M197" s="646">
        <v>40.5</v>
      </c>
    </row>
    <row r="198" spans="1:13" x14ac:dyDescent="0.2">
      <c r="A198" s="652"/>
      <c r="E198" s="653"/>
      <c r="F198" s="653"/>
      <c r="G198" s="653"/>
      <c r="H198" s="653"/>
      <c r="I198" s="653"/>
      <c r="J198" s="653"/>
      <c r="K198" s="653"/>
      <c r="L198" s="622">
        <v>2010</v>
      </c>
      <c r="M198" s="317">
        <f>53/122*100</f>
        <v>43.442622950819668</v>
      </c>
    </row>
    <row r="199" spans="1:13" x14ac:dyDescent="0.2">
      <c r="L199" s="622">
        <v>2011</v>
      </c>
      <c r="M199" s="317">
        <f>60/122*100</f>
        <v>49.180327868852459</v>
      </c>
    </row>
    <row r="200" spans="1:13" x14ac:dyDescent="0.2">
      <c r="L200" s="622">
        <v>2012</v>
      </c>
      <c r="M200" s="318">
        <f>71/122*100</f>
        <v>58.196721311475407</v>
      </c>
    </row>
    <row r="201" spans="1:13" x14ac:dyDescent="0.2">
      <c r="L201" s="622">
        <v>2013</v>
      </c>
      <c r="M201" s="318">
        <f>77/122*100</f>
        <v>63.114754098360656</v>
      </c>
    </row>
    <row r="202" spans="1:13" x14ac:dyDescent="0.2">
      <c r="M202" s="646"/>
    </row>
    <row r="203" spans="1:13" x14ac:dyDescent="0.2">
      <c r="L203" s="612" t="s">
        <v>385</v>
      </c>
      <c r="M203" s="646"/>
    </row>
    <row r="204" spans="1:13" x14ac:dyDescent="0.2">
      <c r="L204" s="622">
        <v>2004</v>
      </c>
      <c r="M204" s="646">
        <v>26.7</v>
      </c>
    </row>
    <row r="205" spans="1:13" x14ac:dyDescent="0.2">
      <c r="L205" s="622"/>
      <c r="M205" s="646"/>
    </row>
    <row r="206" spans="1:13" x14ac:dyDescent="0.2">
      <c r="L206" s="622">
        <v>2005</v>
      </c>
      <c r="M206" s="646">
        <v>24.9</v>
      </c>
    </row>
    <row r="207" spans="1:13" x14ac:dyDescent="0.2">
      <c r="L207" s="622">
        <v>2006</v>
      </c>
      <c r="M207" s="646">
        <v>26.8</v>
      </c>
    </row>
    <row r="208" spans="1:13" x14ac:dyDescent="0.2">
      <c r="L208" s="622">
        <v>2007</v>
      </c>
      <c r="M208" s="646">
        <v>31.7</v>
      </c>
    </row>
    <row r="209" spans="12:14" x14ac:dyDescent="0.2">
      <c r="L209" s="622">
        <v>2008</v>
      </c>
      <c r="M209" s="646">
        <v>42.13</v>
      </c>
    </row>
    <row r="210" spans="12:14" x14ac:dyDescent="0.2">
      <c r="L210" s="622">
        <v>2009</v>
      </c>
      <c r="M210" s="646">
        <v>50.71</v>
      </c>
    </row>
    <row r="211" spans="12:14" x14ac:dyDescent="0.2">
      <c r="L211" s="622">
        <v>2010</v>
      </c>
      <c r="M211" s="317">
        <f>20072/36356*100</f>
        <v>55.209594014743089</v>
      </c>
    </row>
    <row r="212" spans="12:14" x14ac:dyDescent="0.2">
      <c r="L212" s="622">
        <v>2011</v>
      </c>
      <c r="M212" s="646">
        <f>22483/37793*100</f>
        <v>59.489852618209724</v>
      </c>
    </row>
    <row r="213" spans="12:14" x14ac:dyDescent="0.2">
      <c r="L213" s="622">
        <v>2012</v>
      </c>
      <c r="M213" s="654">
        <f>26958/39767*100</f>
        <v>67.789876027862292</v>
      </c>
    </row>
    <row r="214" spans="12:14" x14ac:dyDescent="0.2">
      <c r="L214" s="622">
        <v>2013</v>
      </c>
      <c r="M214" s="654">
        <f>29429/41510*100</f>
        <v>70.896169597687305</v>
      </c>
    </row>
    <row r="218" spans="12:14" x14ac:dyDescent="0.2">
      <c r="M218" s="319"/>
    </row>
    <row r="219" spans="12:14" x14ac:dyDescent="0.2">
      <c r="M219" s="319"/>
    </row>
    <row r="220" spans="12:14" x14ac:dyDescent="0.2">
      <c r="M220" s="319"/>
    </row>
    <row r="221" spans="12:14" x14ac:dyDescent="0.2">
      <c r="M221" s="319"/>
    </row>
    <row r="222" spans="12:14" x14ac:dyDescent="0.2">
      <c r="M222" s="319"/>
      <c r="N222" s="319"/>
    </row>
    <row r="223" spans="12:14" x14ac:dyDescent="0.2">
      <c r="M223" s="319"/>
      <c r="N223" s="319"/>
    </row>
    <row r="236" spans="1:16" x14ac:dyDescent="0.2">
      <c r="C236" s="642">
        <f>SUM(C5:C161)</f>
        <v>88287</v>
      </c>
      <c r="D236" s="642">
        <f>SUM(D5:D161)</f>
        <v>231</v>
      </c>
    </row>
    <row r="237" spans="1:16" x14ac:dyDescent="0.2">
      <c r="C237" s="642">
        <f>+C236/3</f>
        <v>29429</v>
      </c>
      <c r="D237" s="642">
        <f>+D236/3</f>
        <v>77</v>
      </c>
    </row>
    <row r="238" spans="1:16" s="644" customFormat="1" x14ac:dyDescent="0.2">
      <c r="A238" s="640"/>
      <c r="B238" s="641"/>
      <c r="C238" s="642">
        <f>+C237-C161</f>
        <v>0</v>
      </c>
      <c r="D238" s="642">
        <f>+D237-D161</f>
        <v>0</v>
      </c>
      <c r="L238" s="612"/>
      <c r="M238" s="612"/>
      <c r="N238" s="612"/>
      <c r="O238" s="612"/>
      <c r="P238" s="612"/>
    </row>
  </sheetData>
  <sortState ref="A130:K131">
    <sortCondition ref="A130:A131"/>
  </sortState>
  <mergeCells count="150">
    <mergeCell ref="A157:A158"/>
    <mergeCell ref="C157:C158"/>
    <mergeCell ref="D157:D158"/>
    <mergeCell ref="A159:A160"/>
    <mergeCell ref="B159:B160"/>
    <mergeCell ref="C159:C160"/>
    <mergeCell ref="D159:D160"/>
    <mergeCell ref="A153:A154"/>
    <mergeCell ref="C153:C154"/>
    <mergeCell ref="D153:D154"/>
    <mergeCell ref="A155:A156"/>
    <mergeCell ref="C155:C156"/>
    <mergeCell ref="D155:D156"/>
    <mergeCell ref="A145:A146"/>
    <mergeCell ref="B145:B146"/>
    <mergeCell ref="C145:C146"/>
    <mergeCell ref="D145:D146"/>
    <mergeCell ref="A149:A150"/>
    <mergeCell ref="B149:B150"/>
    <mergeCell ref="C149:C150"/>
    <mergeCell ref="D149:D150"/>
    <mergeCell ref="A132:A133"/>
    <mergeCell ref="C132:C133"/>
    <mergeCell ref="D132:D133"/>
    <mergeCell ref="A139:A140"/>
    <mergeCell ref="C139:C140"/>
    <mergeCell ref="D139:D140"/>
    <mergeCell ref="A112:A113"/>
    <mergeCell ref="B112:B113"/>
    <mergeCell ref="C112:C113"/>
    <mergeCell ref="D112:D113"/>
    <mergeCell ref="A116:A117"/>
    <mergeCell ref="B116:B117"/>
    <mergeCell ref="C116:C117"/>
    <mergeCell ref="A104:A105"/>
    <mergeCell ref="C104:C105"/>
    <mergeCell ref="D104:D105"/>
    <mergeCell ref="A108:A109"/>
    <mergeCell ref="B108:B109"/>
    <mergeCell ref="C108:C109"/>
    <mergeCell ref="D108:D109"/>
    <mergeCell ref="A98:A100"/>
    <mergeCell ref="B98:B100"/>
    <mergeCell ref="C98:C100"/>
    <mergeCell ref="D98:D100"/>
    <mergeCell ref="A101:A102"/>
    <mergeCell ref="B101:B102"/>
    <mergeCell ref="C101:C102"/>
    <mergeCell ref="D101:D102"/>
    <mergeCell ref="A93:A94"/>
    <mergeCell ref="C93:C94"/>
    <mergeCell ref="D93:D94"/>
    <mergeCell ref="A95:A96"/>
    <mergeCell ref="C95:C96"/>
    <mergeCell ref="D95:D96"/>
    <mergeCell ref="A86:A88"/>
    <mergeCell ref="B86:B88"/>
    <mergeCell ref="C86:C88"/>
    <mergeCell ref="D86:D88"/>
    <mergeCell ref="A90:A91"/>
    <mergeCell ref="B90:B91"/>
    <mergeCell ref="C90:C91"/>
    <mergeCell ref="D90:D91"/>
    <mergeCell ref="A71:A73"/>
    <mergeCell ref="C71:C73"/>
    <mergeCell ref="D71:D73"/>
    <mergeCell ref="A81:A84"/>
    <mergeCell ref="B81:B84"/>
    <mergeCell ref="C81:C84"/>
    <mergeCell ref="D81:D84"/>
    <mergeCell ref="A64:A65"/>
    <mergeCell ref="C64:C65"/>
    <mergeCell ref="D64:D65"/>
    <mergeCell ref="A67:A68"/>
    <mergeCell ref="C67:C68"/>
    <mergeCell ref="D67:D68"/>
    <mergeCell ref="E47:E48"/>
    <mergeCell ref="A56:A58"/>
    <mergeCell ref="B56:B58"/>
    <mergeCell ref="C56:C58"/>
    <mergeCell ref="D56:D58"/>
    <mergeCell ref="A60:A61"/>
    <mergeCell ref="C60:C61"/>
    <mergeCell ref="D60:D61"/>
    <mergeCell ref="A44:A46"/>
    <mergeCell ref="B44:B45"/>
    <mergeCell ref="C44:C46"/>
    <mergeCell ref="D44:D46"/>
    <mergeCell ref="A47:A48"/>
    <mergeCell ref="B47:B48"/>
    <mergeCell ref="C47:C48"/>
    <mergeCell ref="D47:D48"/>
    <mergeCell ref="A38:A39"/>
    <mergeCell ref="B38:B39"/>
    <mergeCell ref="C38:C39"/>
    <mergeCell ref="D38:D39"/>
    <mergeCell ref="A41:A43"/>
    <mergeCell ref="B41:B42"/>
    <mergeCell ref="C41:C43"/>
    <mergeCell ref="D41:D43"/>
    <mergeCell ref="A34:A35"/>
    <mergeCell ref="B34:B35"/>
    <mergeCell ref="C34:C35"/>
    <mergeCell ref="D34:D35"/>
    <mergeCell ref="A36:A37"/>
    <mergeCell ref="B36:B37"/>
    <mergeCell ref="C36:C37"/>
    <mergeCell ref="D36:D37"/>
    <mergeCell ref="A28:A29"/>
    <mergeCell ref="B28:B29"/>
    <mergeCell ref="C28:C29"/>
    <mergeCell ref="D28:D29"/>
    <mergeCell ref="A31:A32"/>
    <mergeCell ref="C31:C32"/>
    <mergeCell ref="D31:D32"/>
    <mergeCell ref="A22:A23"/>
    <mergeCell ref="B22:B23"/>
    <mergeCell ref="C22:C23"/>
    <mergeCell ref="D22:D23"/>
    <mergeCell ref="A26:A27"/>
    <mergeCell ref="B26:B27"/>
    <mergeCell ref="C26:C27"/>
    <mergeCell ref="D26:D27"/>
    <mergeCell ref="A16:A17"/>
    <mergeCell ref="C16:C17"/>
    <mergeCell ref="D16:D17"/>
    <mergeCell ref="A19:A20"/>
    <mergeCell ref="B19:B20"/>
    <mergeCell ref="C19:C20"/>
    <mergeCell ref="D19:D20"/>
    <mergeCell ref="A14:A15"/>
    <mergeCell ref="C14:C15"/>
    <mergeCell ref="D14:D15"/>
    <mergeCell ref="A6:A7"/>
    <mergeCell ref="B6:B7"/>
    <mergeCell ref="C6:C7"/>
    <mergeCell ref="D6:D7"/>
    <mergeCell ref="A9:A11"/>
    <mergeCell ref="C9:C11"/>
    <mergeCell ref="D9:D11"/>
    <mergeCell ref="A1:K1"/>
    <mergeCell ref="A3:A4"/>
    <mergeCell ref="B3:B4"/>
    <mergeCell ref="C3:C4"/>
    <mergeCell ref="D3:D4"/>
    <mergeCell ref="E3:G3"/>
    <mergeCell ref="H3:J3"/>
    <mergeCell ref="A12:A13"/>
    <mergeCell ref="C12:C13"/>
    <mergeCell ref="D12:D1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5" fitToHeight="2" orientation="portrait" r:id="rId1"/>
  <rowBreaks count="2" manualBreakCount="2">
    <brk id="69" max="7" man="1"/>
    <brk id="16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82"/>
  <sheetViews>
    <sheetView showGridLines="0" zoomScale="130" zoomScaleNormal="130" zoomScaleSheetLayoutView="100" workbookViewId="0">
      <selection activeCell="B10" sqref="B10"/>
    </sheetView>
  </sheetViews>
  <sheetFormatPr baseColWidth="10" defaultColWidth="11.42578125" defaultRowHeight="12" x14ac:dyDescent="0.2"/>
  <cols>
    <col min="1" max="1" width="27.85546875" style="2" customWidth="1"/>
    <col min="2" max="2" width="63.5703125" style="2" customWidth="1"/>
    <col min="3" max="3" width="6.7109375" style="4" customWidth="1"/>
    <col min="4" max="4" width="13.140625" style="2" customWidth="1"/>
    <col min="5" max="16384" width="11.42578125" style="2"/>
  </cols>
  <sheetData>
    <row r="1" spans="1:10" x14ac:dyDescent="0.2">
      <c r="A1" s="814" t="s">
        <v>186</v>
      </c>
      <c r="B1" s="814"/>
      <c r="C1" s="35"/>
      <c r="D1" s="34"/>
      <c r="E1" s="34"/>
      <c r="F1" s="34"/>
      <c r="G1" s="34"/>
      <c r="H1" s="34"/>
      <c r="I1" s="34"/>
      <c r="J1" s="34"/>
    </row>
    <row r="2" spans="1:10" x14ac:dyDescent="0.2">
      <c r="A2" s="37"/>
      <c r="B2" s="36"/>
      <c r="C2" s="35"/>
      <c r="D2" s="34"/>
      <c r="E2" s="34"/>
      <c r="F2" s="34"/>
    </row>
    <row r="3" spans="1:10" ht="24" customHeight="1" x14ac:dyDescent="0.2">
      <c r="A3" s="33" t="s">
        <v>185</v>
      </c>
      <c r="B3" s="32" t="s">
        <v>184</v>
      </c>
      <c r="C3" s="31" t="s">
        <v>183</v>
      </c>
      <c r="D3" s="5"/>
      <c r="E3" s="5" t="s">
        <v>182</v>
      </c>
      <c r="F3" s="5"/>
    </row>
    <row r="4" spans="1:10" x14ac:dyDescent="0.2">
      <c r="A4" s="16" t="s">
        <v>181</v>
      </c>
      <c r="B4" s="16"/>
      <c r="C4" s="15"/>
      <c r="D4" s="6"/>
      <c r="E4" s="6"/>
      <c r="F4" s="6"/>
    </row>
    <row r="5" spans="1:10" x14ac:dyDescent="0.2">
      <c r="A5" s="579" t="s">
        <v>180</v>
      </c>
      <c r="B5" s="18" t="s">
        <v>40</v>
      </c>
      <c r="C5" s="17" t="s">
        <v>107</v>
      </c>
      <c r="D5" s="6"/>
      <c r="E5" s="6">
        <v>1</v>
      </c>
      <c r="F5" s="6"/>
    </row>
    <row r="6" spans="1:10" x14ac:dyDescent="0.2">
      <c r="A6" s="810" t="s">
        <v>179</v>
      </c>
      <c r="B6" s="578" t="s">
        <v>97</v>
      </c>
      <c r="C6" s="23" t="s">
        <v>110</v>
      </c>
      <c r="D6" s="6"/>
      <c r="E6" s="6">
        <v>1</v>
      </c>
      <c r="F6" s="6"/>
    </row>
    <row r="7" spans="1:10" x14ac:dyDescent="0.2">
      <c r="A7" s="810"/>
      <c r="B7" s="578" t="s">
        <v>56</v>
      </c>
      <c r="C7" s="23" t="s">
        <v>110</v>
      </c>
      <c r="D7" s="6"/>
      <c r="E7" s="6">
        <v>1</v>
      </c>
      <c r="F7" s="6"/>
    </row>
    <row r="8" spans="1:10" x14ac:dyDescent="0.2">
      <c r="A8" s="810"/>
      <c r="B8" s="578" t="s">
        <v>116</v>
      </c>
      <c r="C8" s="23" t="s">
        <v>110</v>
      </c>
      <c r="D8" s="6"/>
      <c r="E8" s="6"/>
      <c r="F8" s="6"/>
    </row>
    <row r="9" spans="1:10" x14ac:dyDescent="0.2">
      <c r="A9" s="810"/>
      <c r="B9" s="578" t="s">
        <v>23</v>
      </c>
      <c r="C9" s="23" t="s">
        <v>110</v>
      </c>
      <c r="D9" s="6"/>
      <c r="E9" s="6">
        <v>1</v>
      </c>
      <c r="F9" s="6"/>
    </row>
    <row r="10" spans="1:10" x14ac:dyDescent="0.2">
      <c r="A10" s="579" t="s">
        <v>178</v>
      </c>
      <c r="B10" s="579" t="s">
        <v>55</v>
      </c>
      <c r="C10" s="17" t="s">
        <v>110</v>
      </c>
      <c r="D10" s="6"/>
      <c r="E10" s="6">
        <v>1</v>
      </c>
      <c r="F10" s="6"/>
    </row>
    <row r="11" spans="1:10" x14ac:dyDescent="0.2">
      <c r="A11" s="810" t="s">
        <v>177</v>
      </c>
      <c r="B11" s="578" t="s">
        <v>176</v>
      </c>
      <c r="C11" s="23" t="s">
        <v>110</v>
      </c>
      <c r="D11" s="6"/>
      <c r="E11" s="6">
        <v>1</v>
      </c>
      <c r="F11" s="6"/>
    </row>
    <row r="12" spans="1:10" x14ac:dyDescent="0.2">
      <c r="A12" s="810"/>
      <c r="B12" s="578" t="s">
        <v>53</v>
      </c>
      <c r="C12" s="23" t="s">
        <v>110</v>
      </c>
      <c r="D12" s="6"/>
      <c r="E12" s="6">
        <v>1</v>
      </c>
      <c r="F12" s="6"/>
    </row>
    <row r="13" spans="1:10" x14ac:dyDescent="0.2">
      <c r="A13" s="810"/>
      <c r="B13" s="578" t="s">
        <v>18</v>
      </c>
      <c r="C13" s="23" t="s">
        <v>110</v>
      </c>
      <c r="D13" s="6"/>
      <c r="E13" s="6">
        <v>1</v>
      </c>
      <c r="F13" s="6"/>
    </row>
    <row r="14" spans="1:10" x14ac:dyDescent="0.2">
      <c r="A14" s="810"/>
      <c r="B14" s="26" t="s">
        <v>22</v>
      </c>
      <c r="C14" s="23" t="s">
        <v>110</v>
      </c>
      <c r="D14" s="6"/>
      <c r="E14" s="6">
        <v>1</v>
      </c>
      <c r="F14" s="6"/>
    </row>
    <row r="15" spans="1:10" x14ac:dyDescent="0.2">
      <c r="A15" s="809" t="s">
        <v>175</v>
      </c>
      <c r="B15" s="579" t="s">
        <v>96</v>
      </c>
      <c r="C15" s="17" t="s">
        <v>110</v>
      </c>
      <c r="D15" s="6"/>
      <c r="E15" s="6">
        <v>1</v>
      </c>
      <c r="F15" s="6"/>
    </row>
    <row r="16" spans="1:10" ht="24" x14ac:dyDescent="0.2">
      <c r="A16" s="809"/>
      <c r="B16" s="579" t="s">
        <v>54</v>
      </c>
      <c r="C16" s="17" t="s">
        <v>110</v>
      </c>
      <c r="D16" s="6"/>
      <c r="E16" s="6">
        <v>1</v>
      </c>
      <c r="F16" s="6"/>
    </row>
    <row r="17" spans="1:6" x14ac:dyDescent="0.2">
      <c r="A17" s="809"/>
      <c r="B17" s="579" t="s">
        <v>53</v>
      </c>
      <c r="C17" s="17" t="s">
        <v>110</v>
      </c>
      <c r="D17" s="6"/>
      <c r="E17" s="6">
        <v>1</v>
      </c>
      <c r="F17" s="6"/>
    </row>
    <row r="18" spans="1:6" x14ac:dyDescent="0.2">
      <c r="A18" s="809"/>
      <c r="B18" s="579" t="s">
        <v>22</v>
      </c>
      <c r="C18" s="17" t="s">
        <v>110</v>
      </c>
      <c r="D18" s="6"/>
      <c r="E18" s="6">
        <v>1</v>
      </c>
      <c r="F18" s="6"/>
    </row>
    <row r="19" spans="1:6" x14ac:dyDescent="0.2">
      <c r="A19" s="810" t="s">
        <v>174</v>
      </c>
      <c r="B19" s="578" t="s">
        <v>59</v>
      </c>
      <c r="C19" s="23" t="s">
        <v>110</v>
      </c>
      <c r="D19" s="6"/>
      <c r="E19" s="6">
        <v>1</v>
      </c>
      <c r="F19" s="6"/>
    </row>
    <row r="20" spans="1:6" x14ac:dyDescent="0.2">
      <c r="A20" s="810"/>
      <c r="B20" s="578" t="s">
        <v>57</v>
      </c>
      <c r="C20" s="23" t="s">
        <v>107</v>
      </c>
      <c r="D20" s="6"/>
      <c r="E20" s="6">
        <v>1</v>
      </c>
      <c r="F20" s="6"/>
    </row>
    <row r="21" spans="1:6" x14ac:dyDescent="0.2">
      <c r="A21" s="810"/>
      <c r="B21" s="578" t="s">
        <v>31</v>
      </c>
      <c r="C21" s="23" t="s">
        <v>107</v>
      </c>
      <c r="D21" s="6"/>
      <c r="E21" s="6">
        <v>1</v>
      </c>
      <c r="F21" s="6"/>
    </row>
    <row r="22" spans="1:6" x14ac:dyDescent="0.2">
      <c r="A22" s="810"/>
      <c r="B22" s="578" t="s">
        <v>28</v>
      </c>
      <c r="C22" s="23" t="s">
        <v>110</v>
      </c>
      <c r="D22" s="6"/>
      <c r="E22" s="6">
        <v>1</v>
      </c>
      <c r="F22" s="6"/>
    </row>
    <row r="23" spans="1:6" x14ac:dyDescent="0.2">
      <c r="A23" s="810"/>
      <c r="B23" s="578" t="s">
        <v>27</v>
      </c>
      <c r="C23" s="23" t="s">
        <v>110</v>
      </c>
      <c r="D23" s="6"/>
      <c r="E23" s="6">
        <v>1</v>
      </c>
      <c r="F23" s="6"/>
    </row>
    <row r="24" spans="1:6" x14ac:dyDescent="0.2">
      <c r="A24" s="810"/>
      <c r="B24" s="578" t="s">
        <v>26</v>
      </c>
      <c r="C24" s="23" t="s">
        <v>107</v>
      </c>
      <c r="D24" s="6"/>
      <c r="E24" s="6">
        <v>1</v>
      </c>
      <c r="F24" s="6"/>
    </row>
    <row r="25" spans="1:6" x14ac:dyDescent="0.2">
      <c r="A25" s="810"/>
      <c r="B25" s="26" t="s">
        <v>20</v>
      </c>
      <c r="C25" s="23" t="s">
        <v>110</v>
      </c>
      <c r="D25" s="6"/>
      <c r="E25" s="6">
        <v>1</v>
      </c>
      <c r="F25" s="6"/>
    </row>
    <row r="26" spans="1:6" x14ac:dyDescent="0.2">
      <c r="A26" s="810"/>
      <c r="B26" s="578" t="s">
        <v>14</v>
      </c>
      <c r="C26" s="23" t="s">
        <v>110</v>
      </c>
      <c r="D26" s="6"/>
      <c r="E26" s="6">
        <v>1</v>
      </c>
      <c r="F26" s="6"/>
    </row>
    <row r="27" spans="1:6" x14ac:dyDescent="0.2">
      <c r="A27" s="809" t="s">
        <v>173</v>
      </c>
      <c r="B27" s="579" t="s">
        <v>59</v>
      </c>
      <c r="C27" s="17" t="s">
        <v>110</v>
      </c>
      <c r="D27" s="6"/>
      <c r="E27" s="6">
        <v>1</v>
      </c>
      <c r="F27" s="6"/>
    </row>
    <row r="28" spans="1:6" x14ac:dyDescent="0.2">
      <c r="A28" s="809"/>
      <c r="B28" s="579" t="s">
        <v>42</v>
      </c>
      <c r="C28" s="17" t="s">
        <v>110</v>
      </c>
      <c r="D28" s="6"/>
      <c r="E28" s="6">
        <v>1</v>
      </c>
      <c r="F28" s="6"/>
    </row>
    <row r="29" spans="1:6" x14ac:dyDescent="0.2">
      <c r="A29" s="809"/>
      <c r="B29" s="579" t="s">
        <v>36</v>
      </c>
      <c r="C29" s="17" t="s">
        <v>110</v>
      </c>
      <c r="D29" s="6"/>
      <c r="E29" s="6">
        <v>1</v>
      </c>
      <c r="F29" s="6"/>
    </row>
    <row r="30" spans="1:6" x14ac:dyDescent="0.2">
      <c r="A30" s="809"/>
      <c r="B30" s="579" t="s">
        <v>14</v>
      </c>
      <c r="C30" s="17" t="s">
        <v>110</v>
      </c>
      <c r="D30" s="6"/>
      <c r="E30" s="6">
        <v>1</v>
      </c>
      <c r="F30" s="6"/>
    </row>
    <row r="31" spans="1:6" x14ac:dyDescent="0.2">
      <c r="A31" s="810" t="s">
        <v>172</v>
      </c>
      <c r="B31" s="578" t="s">
        <v>63</v>
      </c>
      <c r="C31" s="23" t="s">
        <v>110</v>
      </c>
      <c r="D31" s="6"/>
      <c r="E31" s="6">
        <v>1</v>
      </c>
      <c r="F31" s="6"/>
    </row>
    <row r="32" spans="1:6" x14ac:dyDescent="0.2">
      <c r="A32" s="810"/>
      <c r="B32" s="30" t="s">
        <v>171</v>
      </c>
      <c r="C32" s="23" t="s">
        <v>110</v>
      </c>
      <c r="D32" s="6"/>
      <c r="E32" s="6">
        <v>1</v>
      </c>
      <c r="F32" s="6"/>
    </row>
    <row r="33" spans="1:6" x14ac:dyDescent="0.2">
      <c r="A33" s="810"/>
      <c r="B33" s="28" t="s">
        <v>41</v>
      </c>
      <c r="C33" s="27" t="s">
        <v>107</v>
      </c>
      <c r="D33" s="6"/>
      <c r="E33" s="6">
        <v>1</v>
      </c>
      <c r="F33" s="6"/>
    </row>
    <row r="34" spans="1:6" x14ac:dyDescent="0.2">
      <c r="A34" s="810"/>
      <c r="B34" s="578" t="s">
        <v>170</v>
      </c>
      <c r="C34" s="23" t="s">
        <v>110</v>
      </c>
      <c r="D34" s="6"/>
      <c r="E34" s="6">
        <v>1</v>
      </c>
      <c r="F34" s="6"/>
    </row>
    <row r="35" spans="1:6" x14ac:dyDescent="0.2">
      <c r="A35" s="810"/>
      <c r="B35" s="28" t="s">
        <v>15</v>
      </c>
      <c r="C35" s="27" t="s">
        <v>110</v>
      </c>
      <c r="D35" s="6"/>
      <c r="E35" s="6">
        <v>1</v>
      </c>
      <c r="F35" s="6"/>
    </row>
    <row r="36" spans="1:6" x14ac:dyDescent="0.2">
      <c r="A36" s="809" t="s">
        <v>169</v>
      </c>
      <c r="B36" s="579" t="s">
        <v>62</v>
      </c>
      <c r="C36" s="17" t="s">
        <v>107</v>
      </c>
      <c r="D36" s="6"/>
      <c r="E36" s="6">
        <v>1</v>
      </c>
      <c r="F36" s="6"/>
    </row>
    <row r="37" spans="1:6" x14ac:dyDescent="0.2">
      <c r="A37" s="809"/>
      <c r="B37" s="579" t="s">
        <v>61</v>
      </c>
      <c r="C37" s="17" t="s">
        <v>168</v>
      </c>
      <c r="D37" s="6"/>
      <c r="E37" s="6">
        <v>1</v>
      </c>
      <c r="F37" s="6"/>
    </row>
    <row r="38" spans="1:6" x14ac:dyDescent="0.2">
      <c r="A38" s="809"/>
      <c r="B38" s="579" t="s">
        <v>60</v>
      </c>
      <c r="C38" s="17" t="s">
        <v>107</v>
      </c>
      <c r="D38" s="6"/>
      <c r="E38" s="6">
        <v>1</v>
      </c>
      <c r="F38" s="6"/>
    </row>
    <row r="39" spans="1:6" x14ac:dyDescent="0.2">
      <c r="A39" s="809"/>
      <c r="B39" s="579" t="s">
        <v>58</v>
      </c>
      <c r="C39" s="17" t="s">
        <v>107</v>
      </c>
      <c r="D39" s="6"/>
      <c r="E39" s="6">
        <v>1</v>
      </c>
      <c r="F39" s="6"/>
    </row>
    <row r="40" spans="1:6" ht="12" customHeight="1" x14ac:dyDescent="0.2">
      <c r="A40" s="809"/>
      <c r="B40" s="579" t="s">
        <v>167</v>
      </c>
      <c r="C40" s="17" t="s">
        <v>107</v>
      </c>
      <c r="D40" s="6"/>
      <c r="E40" s="6">
        <v>1</v>
      </c>
      <c r="F40" s="6"/>
    </row>
    <row r="41" spans="1:6" ht="13.5" x14ac:dyDescent="0.2">
      <c r="A41" s="809"/>
      <c r="B41" s="579" t="s">
        <v>166</v>
      </c>
      <c r="C41" s="17" t="s">
        <v>107</v>
      </c>
      <c r="D41" s="6"/>
      <c r="E41" s="6"/>
      <c r="F41" s="6"/>
    </row>
    <row r="42" spans="1:6" x14ac:dyDescent="0.2">
      <c r="A42" s="809"/>
      <c r="B42" s="579" t="s">
        <v>37</v>
      </c>
      <c r="C42" s="17" t="s">
        <v>110</v>
      </c>
      <c r="D42" s="6"/>
      <c r="E42" s="6">
        <v>1</v>
      </c>
      <c r="F42" s="6"/>
    </row>
    <row r="43" spans="1:6" x14ac:dyDescent="0.2">
      <c r="A43" s="809"/>
      <c r="B43" s="579" t="s">
        <v>13</v>
      </c>
      <c r="C43" s="17" t="s">
        <v>110</v>
      </c>
      <c r="D43" s="6"/>
      <c r="E43" s="6">
        <v>1</v>
      </c>
      <c r="F43" s="6"/>
    </row>
    <row r="44" spans="1:6" x14ac:dyDescent="0.2">
      <c r="A44" s="810" t="s">
        <v>165</v>
      </c>
      <c r="B44" s="578" t="s">
        <v>38</v>
      </c>
      <c r="C44" s="23" t="s">
        <v>110</v>
      </c>
      <c r="D44" s="6"/>
      <c r="E44" s="6">
        <v>1</v>
      </c>
      <c r="F44" s="6"/>
    </row>
    <row r="45" spans="1:6" x14ac:dyDescent="0.2">
      <c r="A45" s="810"/>
      <c r="B45" s="578" t="s">
        <v>116</v>
      </c>
      <c r="C45" s="23" t="s">
        <v>110</v>
      </c>
      <c r="D45" s="6"/>
      <c r="E45" s="6"/>
      <c r="F45" s="6"/>
    </row>
    <row r="46" spans="1:6" x14ac:dyDescent="0.2">
      <c r="A46" s="810"/>
      <c r="B46" s="578" t="s">
        <v>15</v>
      </c>
      <c r="C46" s="23" t="s">
        <v>110</v>
      </c>
      <c r="D46" s="6"/>
      <c r="E46" s="6">
        <v>1</v>
      </c>
      <c r="F46" s="6"/>
    </row>
    <row r="47" spans="1:6" x14ac:dyDescent="0.2">
      <c r="A47" s="809" t="s">
        <v>164</v>
      </c>
      <c r="B47" s="579" t="s">
        <v>87</v>
      </c>
      <c r="C47" s="17" t="s">
        <v>107</v>
      </c>
      <c r="D47" s="6"/>
      <c r="E47" s="6">
        <v>1</v>
      </c>
      <c r="F47" s="6"/>
    </row>
    <row r="48" spans="1:6" x14ac:dyDescent="0.2">
      <c r="A48" s="809"/>
      <c r="B48" s="579" t="s">
        <v>163</v>
      </c>
      <c r="C48" s="17" t="s">
        <v>110</v>
      </c>
      <c r="D48" s="6"/>
      <c r="E48" s="6">
        <v>1</v>
      </c>
      <c r="F48" s="6"/>
    </row>
    <row r="49" spans="1:6" x14ac:dyDescent="0.2">
      <c r="A49" s="809"/>
      <c r="B49" s="579" t="s">
        <v>49</v>
      </c>
      <c r="C49" s="17" t="s">
        <v>107</v>
      </c>
      <c r="D49" s="6"/>
      <c r="E49" s="6">
        <v>1</v>
      </c>
      <c r="F49" s="6"/>
    </row>
    <row r="50" spans="1:6" x14ac:dyDescent="0.2">
      <c r="A50" s="809"/>
      <c r="B50" s="579" t="s">
        <v>20</v>
      </c>
      <c r="C50" s="17" t="s">
        <v>110</v>
      </c>
      <c r="D50" s="6"/>
      <c r="E50" s="6">
        <v>1</v>
      </c>
      <c r="F50" s="6"/>
    </row>
    <row r="51" spans="1:6" ht="24" x14ac:dyDescent="0.2">
      <c r="A51" s="810" t="s">
        <v>162</v>
      </c>
      <c r="B51" s="578" t="s">
        <v>64</v>
      </c>
      <c r="C51" s="23" t="s">
        <v>110</v>
      </c>
      <c r="D51" s="6"/>
      <c r="E51" s="6">
        <v>1</v>
      </c>
      <c r="F51" s="6"/>
    </row>
    <row r="52" spans="1:6" x14ac:dyDescent="0.2">
      <c r="A52" s="810"/>
      <c r="B52" s="578" t="s">
        <v>48</v>
      </c>
      <c r="C52" s="23" t="s">
        <v>110</v>
      </c>
      <c r="D52" s="6"/>
      <c r="E52" s="6">
        <v>1</v>
      </c>
      <c r="F52" s="6"/>
    </row>
    <row r="53" spans="1:6" x14ac:dyDescent="0.2">
      <c r="A53" s="810"/>
      <c r="B53" s="578" t="s">
        <v>44</v>
      </c>
      <c r="C53" s="23" t="s">
        <v>110</v>
      </c>
      <c r="D53" s="6"/>
      <c r="E53" s="6">
        <v>1</v>
      </c>
      <c r="F53" s="6"/>
    </row>
    <row r="54" spans="1:6" x14ac:dyDescent="0.2">
      <c r="A54" s="810"/>
      <c r="B54" s="578" t="s">
        <v>17</v>
      </c>
      <c r="C54" s="23" t="s">
        <v>110</v>
      </c>
      <c r="D54" s="6"/>
      <c r="E54" s="6">
        <v>1</v>
      </c>
      <c r="F54" s="6"/>
    </row>
    <row r="55" spans="1:6" x14ac:dyDescent="0.2">
      <c r="A55" s="809" t="s">
        <v>161</v>
      </c>
      <c r="B55" s="579" t="s">
        <v>30</v>
      </c>
      <c r="C55" s="17" t="s">
        <v>110</v>
      </c>
      <c r="D55" s="6"/>
      <c r="E55" s="6">
        <v>1</v>
      </c>
      <c r="F55" s="6"/>
    </row>
    <row r="56" spans="1:6" x14ac:dyDescent="0.2">
      <c r="A56" s="809"/>
      <c r="B56" s="579" t="s">
        <v>10</v>
      </c>
      <c r="C56" s="17" t="s">
        <v>110</v>
      </c>
      <c r="D56" s="6"/>
      <c r="E56" s="6">
        <v>1</v>
      </c>
      <c r="F56" s="6"/>
    </row>
    <row r="57" spans="1:6" x14ac:dyDescent="0.2">
      <c r="A57" s="810" t="s">
        <v>160</v>
      </c>
      <c r="B57" s="578" t="s">
        <v>44</v>
      </c>
      <c r="C57" s="23" t="s">
        <v>110</v>
      </c>
      <c r="D57" s="6"/>
      <c r="E57" s="6">
        <v>1</v>
      </c>
      <c r="F57" s="6"/>
    </row>
    <row r="58" spans="1:6" x14ac:dyDescent="0.2">
      <c r="A58" s="810"/>
      <c r="B58" s="578" t="s">
        <v>159</v>
      </c>
      <c r="C58" s="23" t="s">
        <v>110</v>
      </c>
      <c r="D58" s="6"/>
      <c r="E58" s="6"/>
      <c r="F58" s="6"/>
    </row>
    <row r="59" spans="1:6" x14ac:dyDescent="0.2">
      <c r="A59" s="810"/>
      <c r="B59" s="578" t="s">
        <v>24</v>
      </c>
      <c r="C59" s="23" t="s">
        <v>110</v>
      </c>
      <c r="D59" s="6"/>
      <c r="E59" s="6">
        <v>1</v>
      </c>
      <c r="F59" s="6"/>
    </row>
    <row r="60" spans="1:6" x14ac:dyDescent="0.2">
      <c r="A60" s="810"/>
      <c r="B60" s="578" t="s">
        <v>17</v>
      </c>
      <c r="C60" s="23" t="s">
        <v>110</v>
      </c>
      <c r="D60" s="6"/>
      <c r="E60" s="6">
        <v>1</v>
      </c>
      <c r="F60" s="6"/>
    </row>
    <row r="61" spans="1:6" x14ac:dyDescent="0.2">
      <c r="A61" s="810"/>
      <c r="B61" s="578" t="s">
        <v>9</v>
      </c>
      <c r="C61" s="23" t="s">
        <v>110</v>
      </c>
      <c r="D61" s="6"/>
      <c r="E61" s="6">
        <v>1</v>
      </c>
      <c r="F61" s="6"/>
    </row>
    <row r="62" spans="1:6" x14ac:dyDescent="0.2">
      <c r="A62" s="810"/>
      <c r="B62" s="578" t="s">
        <v>23</v>
      </c>
      <c r="C62" s="23" t="s">
        <v>110</v>
      </c>
      <c r="D62" s="6"/>
      <c r="E62" s="6">
        <v>1</v>
      </c>
      <c r="F62" s="6"/>
    </row>
    <row r="63" spans="1:6" ht="13.5" x14ac:dyDescent="0.2">
      <c r="A63" s="809" t="s">
        <v>158</v>
      </c>
      <c r="B63" s="579" t="s">
        <v>157</v>
      </c>
      <c r="C63" s="17" t="s">
        <v>107</v>
      </c>
      <c r="D63" s="6"/>
      <c r="E63" s="6">
        <v>1</v>
      </c>
      <c r="F63" s="6"/>
    </row>
    <row r="64" spans="1:6" x14ac:dyDescent="0.2">
      <c r="A64" s="809"/>
      <c r="B64" s="579" t="s">
        <v>29</v>
      </c>
      <c r="C64" s="17" t="s">
        <v>110</v>
      </c>
      <c r="D64" s="6"/>
      <c r="E64" s="6">
        <v>1</v>
      </c>
      <c r="F64" s="6"/>
    </row>
    <row r="65" spans="1:6" x14ac:dyDescent="0.2">
      <c r="A65" s="810" t="s">
        <v>156</v>
      </c>
      <c r="B65" s="29" t="s">
        <v>67</v>
      </c>
      <c r="C65" s="23" t="s">
        <v>107</v>
      </c>
      <c r="D65" s="6"/>
      <c r="E65" s="6">
        <v>1</v>
      </c>
      <c r="F65" s="6"/>
    </row>
    <row r="66" spans="1:6" ht="13.5" x14ac:dyDescent="0.2">
      <c r="A66" s="810"/>
      <c r="B66" s="578" t="s">
        <v>155</v>
      </c>
      <c r="C66" s="23" t="s">
        <v>110</v>
      </c>
      <c r="D66" s="6"/>
      <c r="E66" s="6">
        <v>1</v>
      </c>
      <c r="F66" s="6"/>
    </row>
    <row r="67" spans="1:6" x14ac:dyDescent="0.2">
      <c r="A67" s="810"/>
      <c r="B67" s="578" t="s">
        <v>94</v>
      </c>
      <c r="C67" s="23" t="s">
        <v>107</v>
      </c>
      <c r="D67" s="6"/>
      <c r="E67" s="6">
        <v>1</v>
      </c>
      <c r="F67" s="6"/>
    </row>
    <row r="68" spans="1:6" x14ac:dyDescent="0.2">
      <c r="A68" s="810"/>
      <c r="B68" s="578" t="s">
        <v>93</v>
      </c>
      <c r="C68" s="23" t="s">
        <v>107</v>
      </c>
      <c r="D68" s="6"/>
      <c r="E68" s="6">
        <v>1</v>
      </c>
      <c r="F68" s="6"/>
    </row>
    <row r="69" spans="1:6" ht="13.5" x14ac:dyDescent="0.2">
      <c r="A69" s="810"/>
      <c r="B69" s="578" t="s">
        <v>154</v>
      </c>
      <c r="C69" s="23" t="s">
        <v>110</v>
      </c>
      <c r="D69" s="6"/>
      <c r="E69" s="6">
        <v>1</v>
      </c>
      <c r="F69" s="6"/>
    </row>
    <row r="70" spans="1:6" x14ac:dyDescent="0.2">
      <c r="A70" s="810"/>
      <c r="B70" s="578" t="s">
        <v>91</v>
      </c>
      <c r="C70" s="23" t="s">
        <v>107</v>
      </c>
      <c r="D70" s="6"/>
      <c r="E70" s="6">
        <v>1</v>
      </c>
      <c r="F70" s="6"/>
    </row>
    <row r="71" spans="1:6" ht="13.5" x14ac:dyDescent="0.2">
      <c r="A71" s="810"/>
      <c r="B71" s="578" t="s">
        <v>153</v>
      </c>
      <c r="C71" s="23" t="s">
        <v>110</v>
      </c>
      <c r="D71" s="6"/>
      <c r="E71" s="6">
        <v>1</v>
      </c>
      <c r="F71" s="6"/>
    </row>
    <row r="72" spans="1:6" x14ac:dyDescent="0.2">
      <c r="A72" s="810"/>
      <c r="B72" s="578" t="s">
        <v>88</v>
      </c>
      <c r="C72" s="23" t="s">
        <v>107</v>
      </c>
      <c r="D72" s="6"/>
      <c r="E72" s="6">
        <v>1</v>
      </c>
      <c r="F72" s="6"/>
    </row>
    <row r="73" spans="1:6" x14ac:dyDescent="0.2">
      <c r="A73" s="810"/>
      <c r="B73" s="578" t="s">
        <v>86</v>
      </c>
      <c r="C73" s="23" t="s">
        <v>107</v>
      </c>
      <c r="D73" s="6"/>
      <c r="E73" s="6">
        <v>1</v>
      </c>
      <c r="F73" s="6"/>
    </row>
    <row r="74" spans="1:6" x14ac:dyDescent="0.2">
      <c r="A74" s="810"/>
      <c r="B74" s="578" t="s">
        <v>152</v>
      </c>
      <c r="C74" s="23" t="s">
        <v>107</v>
      </c>
      <c r="D74" s="6"/>
      <c r="E74" s="6">
        <v>1</v>
      </c>
      <c r="F74" s="6"/>
    </row>
    <row r="75" spans="1:6" x14ac:dyDescent="0.2">
      <c r="A75" s="810"/>
      <c r="B75" s="578" t="s">
        <v>85</v>
      </c>
      <c r="C75" s="23" t="s">
        <v>107</v>
      </c>
      <c r="D75" s="6"/>
      <c r="E75" s="6">
        <v>1</v>
      </c>
      <c r="F75" s="6"/>
    </row>
    <row r="76" spans="1:6" x14ac:dyDescent="0.2">
      <c r="A76" s="810"/>
      <c r="B76" s="578" t="s">
        <v>84</v>
      </c>
      <c r="C76" s="23" t="s">
        <v>107</v>
      </c>
      <c r="D76" s="6"/>
      <c r="E76" s="6">
        <v>1</v>
      </c>
      <c r="F76" s="6"/>
    </row>
    <row r="77" spans="1:6" x14ac:dyDescent="0.2">
      <c r="A77" s="810"/>
      <c r="B77" s="578" t="s">
        <v>83</v>
      </c>
      <c r="C77" s="23" t="s">
        <v>107</v>
      </c>
      <c r="D77" s="6"/>
      <c r="E77" s="6">
        <v>1</v>
      </c>
      <c r="F77" s="6"/>
    </row>
    <row r="78" spans="1:6" x14ac:dyDescent="0.2">
      <c r="A78" s="810"/>
      <c r="B78" s="578" t="s">
        <v>82</v>
      </c>
      <c r="C78" s="23" t="s">
        <v>107</v>
      </c>
      <c r="D78" s="6"/>
      <c r="E78" s="6">
        <v>1</v>
      </c>
      <c r="F78" s="6"/>
    </row>
    <row r="79" spans="1:6" ht="13.5" x14ac:dyDescent="0.2">
      <c r="A79" s="810"/>
      <c r="B79" s="578" t="s">
        <v>151</v>
      </c>
      <c r="C79" s="23" t="s">
        <v>110</v>
      </c>
      <c r="D79" s="6"/>
      <c r="E79" s="6">
        <v>1</v>
      </c>
      <c r="F79" s="6"/>
    </row>
    <row r="80" spans="1:6" x14ac:dyDescent="0.2">
      <c r="A80" s="810"/>
      <c r="B80" s="578" t="s">
        <v>150</v>
      </c>
      <c r="C80" s="23" t="s">
        <v>107</v>
      </c>
      <c r="D80" s="6"/>
      <c r="E80" s="6">
        <v>1</v>
      </c>
      <c r="F80" s="6"/>
    </row>
    <row r="81" spans="1:6" x14ac:dyDescent="0.2">
      <c r="A81" s="810"/>
      <c r="B81" s="578" t="s">
        <v>79</v>
      </c>
      <c r="C81" s="23" t="s">
        <v>107</v>
      </c>
      <c r="D81" s="6"/>
      <c r="E81" s="6">
        <v>1</v>
      </c>
      <c r="F81" s="6"/>
    </row>
    <row r="82" spans="1:6" x14ac:dyDescent="0.2">
      <c r="A82" s="810"/>
      <c r="B82" s="578" t="s">
        <v>78</v>
      </c>
      <c r="C82" s="23" t="s">
        <v>107</v>
      </c>
      <c r="D82" s="6"/>
      <c r="E82" s="6">
        <v>1</v>
      </c>
      <c r="F82" s="6"/>
    </row>
    <row r="83" spans="1:6" x14ac:dyDescent="0.2">
      <c r="A83" s="810"/>
      <c r="B83" s="578" t="s">
        <v>77</v>
      </c>
      <c r="C83" s="23" t="s">
        <v>107</v>
      </c>
      <c r="D83" s="6"/>
      <c r="E83" s="6">
        <v>1</v>
      </c>
      <c r="F83" s="6"/>
    </row>
    <row r="84" spans="1:6" x14ac:dyDescent="0.2">
      <c r="A84" s="810"/>
      <c r="B84" s="578" t="s">
        <v>149</v>
      </c>
      <c r="C84" s="23" t="s">
        <v>107</v>
      </c>
      <c r="D84" s="6"/>
      <c r="E84" s="6">
        <v>1</v>
      </c>
      <c r="F84" s="6"/>
    </row>
    <row r="85" spans="1:6" ht="13.5" x14ac:dyDescent="0.2">
      <c r="A85" s="810"/>
      <c r="B85" s="578" t="s">
        <v>148</v>
      </c>
      <c r="C85" s="23" t="s">
        <v>110</v>
      </c>
      <c r="D85" s="6"/>
      <c r="E85" s="6">
        <v>1</v>
      </c>
      <c r="F85" s="6"/>
    </row>
    <row r="86" spans="1:6" x14ac:dyDescent="0.2">
      <c r="A86" s="810"/>
      <c r="B86" s="578" t="s">
        <v>72</v>
      </c>
      <c r="C86" s="23" t="s">
        <v>107</v>
      </c>
      <c r="D86" s="6"/>
      <c r="E86" s="6">
        <v>1</v>
      </c>
      <c r="F86" s="6"/>
    </row>
    <row r="87" spans="1:6" x14ac:dyDescent="0.2">
      <c r="A87" s="810"/>
      <c r="B87" s="578" t="s">
        <v>71</v>
      </c>
      <c r="C87" s="23" t="s">
        <v>107</v>
      </c>
      <c r="D87" s="6"/>
      <c r="E87" s="6">
        <v>1</v>
      </c>
      <c r="F87" s="6"/>
    </row>
    <row r="88" spans="1:6" ht="13.5" x14ac:dyDescent="0.2">
      <c r="A88" s="810"/>
      <c r="B88" s="578" t="s">
        <v>147</v>
      </c>
      <c r="C88" s="23" t="s">
        <v>110</v>
      </c>
      <c r="D88" s="6"/>
      <c r="E88" s="6">
        <v>1</v>
      </c>
      <c r="F88" s="6"/>
    </row>
    <row r="89" spans="1:6" x14ac:dyDescent="0.2">
      <c r="A89" s="810"/>
      <c r="B89" s="578" t="s">
        <v>69</v>
      </c>
      <c r="C89" s="23" t="s">
        <v>107</v>
      </c>
      <c r="D89" s="6"/>
      <c r="E89" s="6">
        <v>1</v>
      </c>
      <c r="F89" s="6"/>
    </row>
    <row r="90" spans="1:6" x14ac:dyDescent="0.2">
      <c r="A90" s="810"/>
      <c r="B90" s="578" t="s">
        <v>68</v>
      </c>
      <c r="C90" s="23" t="s">
        <v>107</v>
      </c>
      <c r="D90" s="6"/>
      <c r="E90" s="6">
        <v>1</v>
      </c>
      <c r="F90" s="6"/>
    </row>
    <row r="91" spans="1:6" x14ac:dyDescent="0.2">
      <c r="A91" s="810"/>
      <c r="B91" s="578" t="s">
        <v>66</v>
      </c>
      <c r="C91" s="23" t="s">
        <v>107</v>
      </c>
      <c r="D91" s="6"/>
      <c r="E91" s="6">
        <v>1</v>
      </c>
      <c r="F91" s="6"/>
    </row>
    <row r="92" spans="1:6" x14ac:dyDescent="0.2">
      <c r="A92" s="810"/>
      <c r="B92" s="578" t="s">
        <v>65</v>
      </c>
      <c r="C92" s="23" t="s">
        <v>107</v>
      </c>
      <c r="D92" s="6"/>
      <c r="E92" s="6">
        <v>1</v>
      </c>
      <c r="F92" s="6"/>
    </row>
    <row r="93" spans="1:6" x14ac:dyDescent="0.2">
      <c r="A93" s="810"/>
      <c r="B93" s="578" t="s">
        <v>52</v>
      </c>
      <c r="C93" s="23" t="s">
        <v>107</v>
      </c>
      <c r="D93" s="6"/>
      <c r="E93" s="6">
        <v>1</v>
      </c>
      <c r="F93" s="6"/>
    </row>
    <row r="94" spans="1:6" x14ac:dyDescent="0.2">
      <c r="A94" s="810"/>
      <c r="B94" s="578" t="s">
        <v>51</v>
      </c>
      <c r="C94" s="23" t="s">
        <v>110</v>
      </c>
      <c r="D94" s="6"/>
      <c r="E94" s="6">
        <v>1</v>
      </c>
      <c r="F94" s="6"/>
    </row>
    <row r="95" spans="1:6" x14ac:dyDescent="0.2">
      <c r="A95" s="810"/>
      <c r="B95" s="578" t="s">
        <v>20</v>
      </c>
      <c r="C95" s="23" t="s">
        <v>110</v>
      </c>
      <c r="D95" s="6"/>
      <c r="E95" s="6">
        <v>1</v>
      </c>
      <c r="F95" s="6"/>
    </row>
    <row r="96" spans="1:6" x14ac:dyDescent="0.2">
      <c r="A96" s="809" t="s">
        <v>146</v>
      </c>
      <c r="B96" s="579" t="s">
        <v>145</v>
      </c>
      <c r="C96" s="17" t="s">
        <v>110</v>
      </c>
      <c r="D96" s="6"/>
      <c r="E96" s="6">
        <v>1</v>
      </c>
      <c r="F96" s="6"/>
    </row>
    <row r="97" spans="1:6" x14ac:dyDescent="0.2">
      <c r="A97" s="809"/>
      <c r="B97" s="579" t="s">
        <v>144</v>
      </c>
      <c r="C97" s="17" t="s">
        <v>110</v>
      </c>
      <c r="D97" s="6"/>
      <c r="E97" s="6">
        <v>1</v>
      </c>
      <c r="F97" s="6"/>
    </row>
    <row r="98" spans="1:6" x14ac:dyDescent="0.2">
      <c r="A98" s="809"/>
      <c r="B98" s="579" t="s">
        <v>53</v>
      </c>
      <c r="C98" s="17" t="s">
        <v>110</v>
      </c>
      <c r="D98" s="6"/>
      <c r="E98" s="6">
        <v>1</v>
      </c>
      <c r="F98" s="6"/>
    </row>
    <row r="99" spans="1:6" x14ac:dyDescent="0.2">
      <c r="A99" s="809"/>
      <c r="B99" s="579" t="s">
        <v>22</v>
      </c>
      <c r="C99" s="17" t="s">
        <v>110</v>
      </c>
      <c r="D99" s="6"/>
      <c r="E99" s="6">
        <v>1</v>
      </c>
      <c r="F99" s="6"/>
    </row>
    <row r="100" spans="1:6" x14ac:dyDescent="0.2">
      <c r="A100" s="810" t="s">
        <v>143</v>
      </c>
      <c r="B100" s="578" t="s">
        <v>89</v>
      </c>
      <c r="C100" s="23" t="s">
        <v>110</v>
      </c>
      <c r="D100" s="6"/>
      <c r="E100" s="6">
        <v>1</v>
      </c>
      <c r="F100" s="6"/>
    </row>
    <row r="101" spans="1:6" x14ac:dyDescent="0.2">
      <c r="A101" s="810"/>
      <c r="B101" s="578" t="s">
        <v>73</v>
      </c>
      <c r="C101" s="23" t="s">
        <v>142</v>
      </c>
      <c r="D101" s="6"/>
      <c r="E101" s="6">
        <v>1</v>
      </c>
      <c r="F101" s="6"/>
    </row>
    <row r="102" spans="1:6" x14ac:dyDescent="0.2">
      <c r="A102" s="810"/>
      <c r="B102" s="578" t="s">
        <v>75</v>
      </c>
      <c r="C102" s="23" t="s">
        <v>110</v>
      </c>
      <c r="D102" s="6"/>
      <c r="E102" s="6">
        <v>1</v>
      </c>
      <c r="F102" s="6"/>
    </row>
    <row r="103" spans="1:6" x14ac:dyDescent="0.2">
      <c r="A103" s="810"/>
      <c r="B103" s="578" t="s">
        <v>50</v>
      </c>
      <c r="C103" s="23" t="s">
        <v>110</v>
      </c>
      <c r="D103" s="6"/>
      <c r="E103" s="6">
        <v>1</v>
      </c>
      <c r="F103" s="6"/>
    </row>
    <row r="104" spans="1:6" x14ac:dyDescent="0.2">
      <c r="A104" s="810"/>
      <c r="B104" s="578" t="s">
        <v>20</v>
      </c>
      <c r="C104" s="23" t="s">
        <v>110</v>
      </c>
      <c r="D104" s="6"/>
      <c r="E104" s="6">
        <v>1</v>
      </c>
      <c r="F104" s="6"/>
    </row>
    <row r="105" spans="1:6" x14ac:dyDescent="0.2">
      <c r="A105" s="809" t="s">
        <v>141</v>
      </c>
      <c r="B105" s="579" t="s">
        <v>44</v>
      </c>
      <c r="C105" s="17" t="s">
        <v>110</v>
      </c>
      <c r="D105" s="6"/>
      <c r="E105" s="6">
        <v>1</v>
      </c>
      <c r="F105" s="6"/>
    </row>
    <row r="106" spans="1:6" x14ac:dyDescent="0.2">
      <c r="A106" s="809"/>
      <c r="B106" s="579" t="s">
        <v>140</v>
      </c>
      <c r="C106" s="17" t="s">
        <v>110</v>
      </c>
      <c r="D106" s="6"/>
      <c r="E106" s="6"/>
      <c r="F106" s="6"/>
    </row>
    <row r="107" spans="1:6" x14ac:dyDescent="0.2">
      <c r="A107" s="809"/>
      <c r="B107" s="579" t="s">
        <v>17</v>
      </c>
      <c r="C107" s="17" t="s">
        <v>110</v>
      </c>
      <c r="D107" s="6"/>
      <c r="E107" s="6">
        <v>1</v>
      </c>
      <c r="F107" s="6"/>
    </row>
    <row r="108" spans="1:6" x14ac:dyDescent="0.2">
      <c r="A108" s="809"/>
      <c r="B108" s="579" t="s">
        <v>14</v>
      </c>
      <c r="C108" s="17" t="s">
        <v>110</v>
      </c>
      <c r="D108" s="6"/>
      <c r="E108" s="6">
        <v>1</v>
      </c>
      <c r="F108" s="6"/>
    </row>
    <row r="109" spans="1:6" x14ac:dyDescent="0.2">
      <c r="A109" s="809"/>
      <c r="B109" s="579" t="s">
        <v>11</v>
      </c>
      <c r="C109" s="17" t="s">
        <v>110</v>
      </c>
      <c r="D109" s="6"/>
      <c r="E109" s="6">
        <v>1</v>
      </c>
      <c r="F109" s="6"/>
    </row>
    <row r="110" spans="1:6" x14ac:dyDescent="0.2">
      <c r="A110" s="810" t="s">
        <v>139</v>
      </c>
      <c r="B110" s="28" t="s">
        <v>47</v>
      </c>
      <c r="C110" s="27" t="s">
        <v>107</v>
      </c>
      <c r="D110" s="6"/>
      <c r="E110" s="6">
        <v>1</v>
      </c>
      <c r="F110" s="6"/>
    </row>
    <row r="111" spans="1:6" x14ac:dyDescent="0.2">
      <c r="A111" s="810"/>
      <c r="B111" s="578" t="s">
        <v>46</v>
      </c>
      <c r="C111" s="23" t="s">
        <v>110</v>
      </c>
      <c r="D111" s="6"/>
      <c r="E111" s="6">
        <v>1</v>
      </c>
      <c r="F111" s="6"/>
    </row>
    <row r="112" spans="1:6" x14ac:dyDescent="0.2">
      <c r="A112" s="810"/>
      <c r="B112" s="578" t="s">
        <v>44</v>
      </c>
      <c r="C112" s="23" t="s">
        <v>110</v>
      </c>
      <c r="D112" s="6"/>
      <c r="E112" s="6">
        <v>1</v>
      </c>
      <c r="F112" s="6"/>
    </row>
    <row r="113" spans="1:6" x14ac:dyDescent="0.2">
      <c r="A113" s="810"/>
      <c r="B113" s="578" t="s">
        <v>43</v>
      </c>
      <c r="C113" s="23" t="s">
        <v>110</v>
      </c>
      <c r="D113" s="6"/>
      <c r="E113" s="6">
        <v>1</v>
      </c>
      <c r="F113" s="6"/>
    </row>
    <row r="114" spans="1:6" x14ac:dyDescent="0.2">
      <c r="A114" s="810"/>
      <c r="B114" s="578" t="s">
        <v>19</v>
      </c>
      <c r="C114" s="23" t="s">
        <v>110</v>
      </c>
      <c r="D114" s="6"/>
      <c r="E114" s="6">
        <v>1</v>
      </c>
      <c r="F114" s="6"/>
    </row>
    <row r="115" spans="1:6" x14ac:dyDescent="0.2">
      <c r="A115" s="810"/>
      <c r="B115" s="578" t="s">
        <v>17</v>
      </c>
      <c r="C115" s="23" t="s">
        <v>110</v>
      </c>
      <c r="D115" s="6"/>
      <c r="E115" s="6">
        <v>1</v>
      </c>
      <c r="F115" s="6"/>
    </row>
    <row r="116" spans="1:6" x14ac:dyDescent="0.2">
      <c r="A116" s="810"/>
      <c r="B116" s="578" t="s">
        <v>16</v>
      </c>
      <c r="C116" s="23" t="s">
        <v>110</v>
      </c>
      <c r="D116" s="6"/>
      <c r="E116" s="6">
        <v>1</v>
      </c>
      <c r="F116" s="6"/>
    </row>
    <row r="117" spans="1:6" x14ac:dyDescent="0.2">
      <c r="A117" s="809" t="s">
        <v>138</v>
      </c>
      <c r="B117" s="579" t="s">
        <v>63</v>
      </c>
      <c r="C117" s="17" t="s">
        <v>110</v>
      </c>
      <c r="D117" s="6"/>
      <c r="E117" s="6">
        <v>1</v>
      </c>
      <c r="F117" s="6"/>
    </row>
    <row r="118" spans="1:6" ht="24" x14ac:dyDescent="0.2">
      <c r="A118" s="809"/>
      <c r="B118" s="579" t="s">
        <v>54</v>
      </c>
      <c r="C118" s="17" t="s">
        <v>110</v>
      </c>
      <c r="D118" s="6"/>
      <c r="E118" s="6">
        <v>1</v>
      </c>
      <c r="F118" s="6"/>
    </row>
    <row r="119" spans="1:6" x14ac:dyDescent="0.2">
      <c r="A119" s="809"/>
      <c r="B119" s="579" t="s">
        <v>44</v>
      </c>
      <c r="C119" s="17" t="s">
        <v>110</v>
      </c>
      <c r="D119" s="6"/>
      <c r="E119" s="6">
        <v>1</v>
      </c>
      <c r="F119" s="6"/>
    </row>
    <row r="120" spans="1:6" ht="13.5" x14ac:dyDescent="0.2">
      <c r="A120" s="809"/>
      <c r="B120" s="579" t="s">
        <v>137</v>
      </c>
      <c r="C120" s="17" t="s">
        <v>107</v>
      </c>
      <c r="D120" s="6"/>
      <c r="E120" s="6">
        <v>1</v>
      </c>
      <c r="F120" s="6"/>
    </row>
    <row r="121" spans="1:6" x14ac:dyDescent="0.2">
      <c r="A121" s="809"/>
      <c r="B121" s="579" t="s">
        <v>35</v>
      </c>
      <c r="C121" s="17" t="s">
        <v>110</v>
      </c>
      <c r="D121" s="6"/>
      <c r="E121" s="6">
        <v>1</v>
      </c>
      <c r="F121" s="6"/>
    </row>
    <row r="122" spans="1:6" x14ac:dyDescent="0.2">
      <c r="A122" s="809"/>
      <c r="B122" s="579" t="s">
        <v>17</v>
      </c>
      <c r="C122" s="17" t="s">
        <v>110</v>
      </c>
      <c r="D122" s="6"/>
      <c r="E122" s="6">
        <v>1</v>
      </c>
      <c r="F122" s="6"/>
    </row>
    <row r="123" spans="1:6" x14ac:dyDescent="0.2">
      <c r="A123" s="809"/>
      <c r="B123" s="579" t="s">
        <v>12</v>
      </c>
      <c r="C123" s="17" t="s">
        <v>107</v>
      </c>
      <c r="D123" s="6"/>
      <c r="E123" s="6">
        <v>1</v>
      </c>
      <c r="F123" s="6"/>
    </row>
    <row r="124" spans="1:6" x14ac:dyDescent="0.2">
      <c r="A124" s="16" t="s">
        <v>136</v>
      </c>
      <c r="B124" s="16"/>
      <c r="C124" s="15"/>
      <c r="D124" s="6"/>
      <c r="E124" s="6"/>
      <c r="F124" s="6"/>
    </row>
    <row r="125" spans="1:6" ht="24" x14ac:dyDescent="0.2">
      <c r="A125" s="810" t="s">
        <v>135</v>
      </c>
      <c r="B125" s="26" t="s">
        <v>54</v>
      </c>
      <c r="C125" s="23" t="s">
        <v>110</v>
      </c>
      <c r="D125" s="6"/>
      <c r="E125" s="6">
        <v>1</v>
      </c>
      <c r="F125" s="6"/>
    </row>
    <row r="126" spans="1:6" x14ac:dyDescent="0.2">
      <c r="A126" s="810"/>
      <c r="B126" s="26" t="s">
        <v>53</v>
      </c>
      <c r="C126" s="23" t="s">
        <v>110</v>
      </c>
      <c r="D126" s="6"/>
      <c r="E126" s="6">
        <v>1</v>
      </c>
      <c r="F126" s="6"/>
    </row>
    <row r="127" spans="1:6" x14ac:dyDescent="0.2">
      <c r="A127" s="810"/>
      <c r="B127" s="26" t="s">
        <v>134</v>
      </c>
      <c r="C127" s="23" t="s">
        <v>107</v>
      </c>
      <c r="D127" s="6"/>
      <c r="E127" s="6">
        <v>1</v>
      </c>
      <c r="F127" s="6"/>
    </row>
    <row r="128" spans="1:6" x14ac:dyDescent="0.2">
      <c r="A128" s="810"/>
      <c r="B128" s="26" t="s">
        <v>22</v>
      </c>
      <c r="C128" s="23" t="s">
        <v>110</v>
      </c>
      <c r="D128" s="6"/>
      <c r="E128" s="6">
        <v>1</v>
      </c>
      <c r="F128" s="25"/>
    </row>
    <row r="129" spans="1:6" x14ac:dyDescent="0.2">
      <c r="A129" s="809" t="s">
        <v>133</v>
      </c>
      <c r="B129" s="579" t="s">
        <v>25</v>
      </c>
      <c r="C129" s="17" t="s">
        <v>110</v>
      </c>
      <c r="D129" s="6"/>
      <c r="E129" s="6">
        <v>1</v>
      </c>
      <c r="F129" s="25"/>
    </row>
    <row r="130" spans="1:6" x14ac:dyDescent="0.2">
      <c r="A130" s="809"/>
      <c r="B130" s="579" t="s">
        <v>33</v>
      </c>
      <c r="C130" s="17" t="s">
        <v>107</v>
      </c>
      <c r="D130" s="6"/>
      <c r="E130" s="6">
        <v>1</v>
      </c>
      <c r="F130" s="25"/>
    </row>
    <row r="131" spans="1:6" x14ac:dyDescent="0.2">
      <c r="A131" s="803" t="s">
        <v>132</v>
      </c>
      <c r="B131" s="578" t="s">
        <v>125</v>
      </c>
      <c r="C131" s="23" t="s">
        <v>107</v>
      </c>
      <c r="D131" s="6"/>
      <c r="E131" s="6">
        <v>1</v>
      </c>
      <c r="F131" s="25"/>
    </row>
    <row r="132" spans="1:6" x14ac:dyDescent="0.2">
      <c r="A132" s="804"/>
      <c r="B132" s="578" t="s">
        <v>25</v>
      </c>
      <c r="C132" s="23" t="s">
        <v>110</v>
      </c>
      <c r="D132" s="6"/>
      <c r="E132" s="6">
        <v>1</v>
      </c>
      <c r="F132" s="6"/>
    </row>
    <row r="133" spans="1:6" ht="24" x14ac:dyDescent="0.2">
      <c r="A133" s="811" t="s">
        <v>131</v>
      </c>
      <c r="B133" s="582" t="s">
        <v>54</v>
      </c>
      <c r="C133" s="22" t="s">
        <v>110</v>
      </c>
      <c r="D133" s="6"/>
      <c r="E133" s="6">
        <v>1</v>
      </c>
      <c r="F133" s="6"/>
    </row>
    <row r="134" spans="1:6" s="21" customFormat="1" x14ac:dyDescent="0.2">
      <c r="A134" s="812"/>
      <c r="B134" s="582" t="s">
        <v>53</v>
      </c>
      <c r="C134" s="22" t="s">
        <v>110</v>
      </c>
      <c r="D134" s="14"/>
      <c r="E134" s="14">
        <v>1</v>
      </c>
      <c r="F134" s="14"/>
    </row>
    <row r="135" spans="1:6" s="21" customFormat="1" x14ac:dyDescent="0.2">
      <c r="A135" s="812"/>
      <c r="B135" s="582" t="s">
        <v>25</v>
      </c>
      <c r="C135" s="22" t="s">
        <v>110</v>
      </c>
      <c r="D135" s="14"/>
      <c r="E135" s="14">
        <v>1</v>
      </c>
      <c r="F135" s="14"/>
    </row>
    <row r="136" spans="1:6" s="21" customFormat="1" x14ac:dyDescent="0.2">
      <c r="A136" s="813"/>
      <c r="B136" s="582" t="s">
        <v>22</v>
      </c>
      <c r="C136" s="22" t="s">
        <v>110</v>
      </c>
      <c r="D136" s="14"/>
      <c r="E136" s="14"/>
      <c r="F136" s="14"/>
    </row>
    <row r="137" spans="1:6" s="21" customFormat="1" ht="24" x14ac:dyDescent="0.2">
      <c r="A137" s="798" t="s">
        <v>130</v>
      </c>
      <c r="B137" s="20" t="s">
        <v>54</v>
      </c>
      <c r="C137" s="19" t="s">
        <v>110</v>
      </c>
      <c r="D137" s="14"/>
      <c r="E137" s="14">
        <v>1</v>
      </c>
      <c r="F137" s="14"/>
    </row>
    <row r="138" spans="1:6" x14ac:dyDescent="0.2">
      <c r="A138" s="799"/>
      <c r="B138" s="20" t="s">
        <v>53</v>
      </c>
      <c r="C138" s="19" t="s">
        <v>110</v>
      </c>
      <c r="D138" s="6"/>
      <c r="E138" s="6">
        <v>1</v>
      </c>
      <c r="F138" s="6"/>
    </row>
    <row r="139" spans="1:6" x14ac:dyDescent="0.2">
      <c r="A139" s="800"/>
      <c r="B139" s="20" t="s">
        <v>22</v>
      </c>
      <c r="C139" s="19" t="s">
        <v>110</v>
      </c>
      <c r="D139" s="6"/>
      <c r="E139" s="6">
        <v>1</v>
      </c>
      <c r="F139" s="6"/>
    </row>
    <row r="140" spans="1:6" x14ac:dyDescent="0.2">
      <c r="A140" s="805" t="s">
        <v>129</v>
      </c>
      <c r="B140" s="582" t="s">
        <v>25</v>
      </c>
      <c r="C140" s="22" t="s">
        <v>110</v>
      </c>
      <c r="D140" s="6"/>
      <c r="E140" s="6">
        <v>1</v>
      </c>
      <c r="F140" s="6"/>
    </row>
    <row r="141" spans="1:6" s="21" customFormat="1" x14ac:dyDescent="0.2">
      <c r="A141" s="805"/>
      <c r="B141" s="582" t="s">
        <v>34</v>
      </c>
      <c r="C141" s="22" t="s">
        <v>107</v>
      </c>
      <c r="D141" s="14"/>
      <c r="E141" s="14">
        <v>1</v>
      </c>
      <c r="F141" s="14"/>
    </row>
    <row r="142" spans="1:6" s="21" customFormat="1" x14ac:dyDescent="0.2">
      <c r="A142" s="805"/>
      <c r="B142" s="582" t="s">
        <v>33</v>
      </c>
      <c r="C142" s="22" t="s">
        <v>107</v>
      </c>
      <c r="D142" s="14"/>
      <c r="E142" s="14">
        <v>1</v>
      </c>
      <c r="F142" s="14"/>
    </row>
    <row r="143" spans="1:6" s="21" customFormat="1" x14ac:dyDescent="0.2">
      <c r="A143" s="578" t="s">
        <v>128</v>
      </c>
      <c r="B143" s="578" t="s">
        <v>25</v>
      </c>
      <c r="C143" s="23" t="s">
        <v>110</v>
      </c>
      <c r="D143" s="14"/>
      <c r="E143" s="14">
        <v>1</v>
      </c>
      <c r="F143" s="14"/>
    </row>
    <row r="144" spans="1:6" x14ac:dyDescent="0.2">
      <c r="A144" s="805" t="s">
        <v>127</v>
      </c>
      <c r="B144" s="24" t="s">
        <v>25</v>
      </c>
      <c r="C144" s="22" t="s">
        <v>110</v>
      </c>
      <c r="D144" s="6"/>
      <c r="E144" s="6">
        <v>1</v>
      </c>
      <c r="F144" s="6"/>
    </row>
    <row r="145" spans="1:6" s="21" customFormat="1" x14ac:dyDescent="0.2">
      <c r="A145" s="805"/>
      <c r="B145" s="24" t="s">
        <v>126</v>
      </c>
      <c r="C145" s="22" t="s">
        <v>107</v>
      </c>
      <c r="D145" s="14"/>
      <c r="E145" s="14">
        <v>1</v>
      </c>
      <c r="F145" s="14"/>
    </row>
    <row r="146" spans="1:6" s="21" customFormat="1" x14ac:dyDescent="0.2">
      <c r="A146" s="805"/>
      <c r="B146" s="24" t="s">
        <v>125</v>
      </c>
      <c r="C146" s="22" t="s">
        <v>107</v>
      </c>
      <c r="D146" s="14"/>
      <c r="E146" s="14"/>
      <c r="F146" s="14"/>
    </row>
    <row r="147" spans="1:6" x14ac:dyDescent="0.2">
      <c r="A147" s="805"/>
      <c r="B147" s="24" t="s">
        <v>124</v>
      </c>
      <c r="C147" s="22" t="s">
        <v>107</v>
      </c>
      <c r="D147" s="6"/>
      <c r="E147" s="6">
        <v>1</v>
      </c>
      <c r="F147" s="6"/>
    </row>
    <row r="148" spans="1:6" x14ac:dyDescent="0.2">
      <c r="A148" s="580" t="s">
        <v>123</v>
      </c>
      <c r="B148" s="580" t="s">
        <v>49</v>
      </c>
      <c r="C148" s="23" t="s">
        <v>107</v>
      </c>
      <c r="D148" s="6"/>
      <c r="E148" s="6"/>
      <c r="F148" s="6"/>
    </row>
    <row r="149" spans="1:6" x14ac:dyDescent="0.2">
      <c r="A149" s="16" t="s">
        <v>122</v>
      </c>
      <c r="B149" s="16"/>
      <c r="C149" s="15"/>
      <c r="D149" s="6"/>
      <c r="E149" s="6">
        <v>1</v>
      </c>
      <c r="F149" s="6"/>
    </row>
    <row r="150" spans="1:6" s="21" customFormat="1" x14ac:dyDescent="0.2">
      <c r="A150" s="582" t="s">
        <v>121</v>
      </c>
      <c r="B150" s="582" t="s">
        <v>32</v>
      </c>
      <c r="C150" s="22" t="s">
        <v>107</v>
      </c>
      <c r="D150" s="14"/>
      <c r="E150" s="14">
        <v>1</v>
      </c>
      <c r="F150" s="14"/>
    </row>
    <row r="151" spans="1:6" x14ac:dyDescent="0.2">
      <c r="A151" s="20" t="s">
        <v>120</v>
      </c>
      <c r="B151" s="20" t="s">
        <v>25</v>
      </c>
      <c r="C151" s="19" t="s">
        <v>110</v>
      </c>
      <c r="D151" s="6"/>
      <c r="E151" s="6"/>
      <c r="F151" s="6"/>
    </row>
    <row r="152" spans="1:6" x14ac:dyDescent="0.2">
      <c r="A152" s="16" t="s">
        <v>119</v>
      </c>
      <c r="B152" s="16"/>
      <c r="C152" s="15"/>
      <c r="D152" s="6"/>
      <c r="E152" s="6">
        <v>1</v>
      </c>
      <c r="F152" s="6"/>
    </row>
    <row r="153" spans="1:6" ht="24" x14ac:dyDescent="0.2">
      <c r="A153" s="806" t="s">
        <v>118</v>
      </c>
      <c r="B153" s="579" t="s">
        <v>54</v>
      </c>
      <c r="C153" s="17" t="s">
        <v>110</v>
      </c>
      <c r="D153" s="6"/>
      <c r="E153" s="6">
        <v>1</v>
      </c>
      <c r="F153" s="6"/>
    </row>
    <row r="154" spans="1:6" x14ac:dyDescent="0.2">
      <c r="A154" s="807"/>
      <c r="B154" s="579" t="s">
        <v>53</v>
      </c>
      <c r="C154" s="17" t="s">
        <v>110</v>
      </c>
      <c r="D154" s="6"/>
      <c r="E154" s="6">
        <v>1</v>
      </c>
      <c r="F154" s="6"/>
    </row>
    <row r="155" spans="1:6" x14ac:dyDescent="0.2">
      <c r="A155" s="808"/>
      <c r="B155" s="579" t="s">
        <v>22</v>
      </c>
      <c r="C155" s="17" t="s">
        <v>110</v>
      </c>
      <c r="D155" s="6"/>
      <c r="E155" s="6">
        <v>1</v>
      </c>
      <c r="F155" s="6"/>
    </row>
    <row r="156" spans="1:6" x14ac:dyDescent="0.2">
      <c r="A156" s="798" t="s">
        <v>117</v>
      </c>
      <c r="B156" s="581" t="s">
        <v>116</v>
      </c>
      <c r="C156" s="584" t="s">
        <v>110</v>
      </c>
      <c r="D156" s="6"/>
      <c r="E156" s="6">
        <v>1</v>
      </c>
      <c r="F156" s="6"/>
    </row>
    <row r="157" spans="1:6" x14ac:dyDescent="0.2">
      <c r="A157" s="799"/>
      <c r="B157" s="581" t="s">
        <v>30</v>
      </c>
      <c r="C157" s="584" t="s">
        <v>110</v>
      </c>
      <c r="D157" s="6"/>
      <c r="E157" s="6">
        <v>1</v>
      </c>
      <c r="F157" s="6"/>
    </row>
    <row r="158" spans="1:6" x14ac:dyDescent="0.2">
      <c r="A158" s="799"/>
      <c r="B158" s="581" t="s">
        <v>28</v>
      </c>
      <c r="C158" s="584" t="s">
        <v>110</v>
      </c>
      <c r="D158" s="6"/>
      <c r="E158" s="6"/>
      <c r="F158" s="6"/>
    </row>
    <row r="159" spans="1:6" ht="13.5" x14ac:dyDescent="0.2">
      <c r="A159" s="799"/>
      <c r="B159" s="581" t="s">
        <v>108</v>
      </c>
      <c r="C159" s="584" t="s">
        <v>107</v>
      </c>
      <c r="D159" s="6"/>
      <c r="E159" s="6">
        <v>1</v>
      </c>
      <c r="F159" s="6"/>
    </row>
    <row r="160" spans="1:6" x14ac:dyDescent="0.2">
      <c r="A160" s="800"/>
      <c r="B160" s="581" t="s">
        <v>10</v>
      </c>
      <c r="C160" s="584" t="s">
        <v>110</v>
      </c>
      <c r="D160" s="6"/>
      <c r="E160" s="6">
        <v>1</v>
      </c>
      <c r="F160" s="6"/>
    </row>
    <row r="161" spans="1:6" ht="24" x14ac:dyDescent="0.2">
      <c r="A161" s="579" t="s">
        <v>115</v>
      </c>
      <c r="B161" s="18" t="s">
        <v>20</v>
      </c>
      <c r="C161" s="17" t="s">
        <v>110</v>
      </c>
      <c r="D161" s="6"/>
      <c r="E161" s="6">
        <v>1</v>
      </c>
      <c r="F161" s="6"/>
    </row>
    <row r="162" spans="1:6" x14ac:dyDescent="0.2">
      <c r="A162" s="798" t="s">
        <v>114</v>
      </c>
      <c r="B162" s="581" t="s">
        <v>59</v>
      </c>
      <c r="C162" s="584" t="s">
        <v>110</v>
      </c>
      <c r="D162" s="6"/>
      <c r="E162" s="6">
        <v>1</v>
      </c>
      <c r="F162" s="6"/>
    </row>
    <row r="163" spans="1:6" x14ac:dyDescent="0.2">
      <c r="A163" s="799"/>
      <c r="B163" s="581" t="s">
        <v>30</v>
      </c>
      <c r="C163" s="584" t="s">
        <v>110</v>
      </c>
      <c r="D163" s="6"/>
      <c r="E163" s="6">
        <v>1</v>
      </c>
      <c r="F163" s="6"/>
    </row>
    <row r="164" spans="1:6" x14ac:dyDescent="0.2">
      <c r="A164" s="800"/>
      <c r="B164" s="581" t="s">
        <v>10</v>
      </c>
      <c r="C164" s="584" t="s">
        <v>110</v>
      </c>
      <c r="D164" s="6"/>
      <c r="E164" s="6"/>
      <c r="F164" s="6"/>
    </row>
    <row r="165" spans="1:6" x14ac:dyDescent="0.2">
      <c r="A165" s="798" t="s">
        <v>113</v>
      </c>
      <c r="B165" s="581" t="s">
        <v>24</v>
      </c>
      <c r="C165" s="584" t="s">
        <v>110</v>
      </c>
      <c r="D165" s="6"/>
      <c r="E165" s="6"/>
      <c r="F165" s="6"/>
    </row>
    <row r="166" spans="1:6" x14ac:dyDescent="0.2">
      <c r="A166" s="800"/>
      <c r="B166" s="581" t="s">
        <v>9</v>
      </c>
      <c r="C166" s="584" t="s">
        <v>110</v>
      </c>
      <c r="D166" s="6"/>
      <c r="E166" s="6"/>
      <c r="F166" s="6"/>
    </row>
    <row r="167" spans="1:6" x14ac:dyDescent="0.2">
      <c r="A167" s="16" t="s">
        <v>112</v>
      </c>
      <c r="B167" s="16"/>
      <c r="C167" s="15"/>
      <c r="D167" s="6"/>
      <c r="E167" s="6">
        <v>1</v>
      </c>
      <c r="F167" s="6"/>
    </row>
    <row r="168" spans="1:6" x14ac:dyDescent="0.2">
      <c r="A168" s="803" t="s">
        <v>111</v>
      </c>
      <c r="B168" s="749" t="s">
        <v>28</v>
      </c>
      <c r="C168" s="750" t="s">
        <v>110</v>
      </c>
      <c r="D168" s="14"/>
      <c r="E168" s="6"/>
      <c r="F168" s="6"/>
    </row>
    <row r="169" spans="1:6" ht="13.5" x14ac:dyDescent="0.2">
      <c r="A169" s="804"/>
      <c r="B169" s="749" t="s">
        <v>108</v>
      </c>
      <c r="C169" s="750" t="s">
        <v>107</v>
      </c>
      <c r="D169" s="14"/>
      <c r="E169" s="6"/>
      <c r="F169" s="6"/>
    </row>
    <row r="170" spans="1:6" ht="24" x14ac:dyDescent="0.2">
      <c r="A170" s="24" t="s">
        <v>109</v>
      </c>
      <c r="B170" s="751" t="s">
        <v>108</v>
      </c>
      <c r="C170" s="752" t="s">
        <v>107</v>
      </c>
      <c r="D170" s="14"/>
      <c r="E170" s="6"/>
      <c r="F170" s="6"/>
    </row>
    <row r="171" spans="1:6" x14ac:dyDescent="0.2">
      <c r="A171" s="13"/>
      <c r="B171" s="12"/>
      <c r="C171" s="11"/>
      <c r="D171" s="6"/>
      <c r="E171" s="6"/>
      <c r="F171" s="6"/>
    </row>
    <row r="172" spans="1:6" ht="13.5" x14ac:dyDescent="0.2">
      <c r="A172" s="10"/>
      <c r="B172" s="583"/>
      <c r="C172" s="5"/>
      <c r="D172" s="6"/>
      <c r="E172" s="6"/>
      <c r="F172" s="6"/>
    </row>
    <row r="173" spans="1:6" ht="13.5" x14ac:dyDescent="0.2">
      <c r="A173" s="9" t="s">
        <v>106</v>
      </c>
      <c r="B173" s="7"/>
      <c r="C173" s="5"/>
      <c r="D173" s="6"/>
      <c r="E173" s="6"/>
      <c r="F173" s="6"/>
    </row>
    <row r="174" spans="1:6" x14ac:dyDescent="0.2">
      <c r="A174" s="801" t="s">
        <v>105</v>
      </c>
      <c r="B174" s="801"/>
      <c r="C174" s="801"/>
      <c r="D174" s="6"/>
      <c r="E174" s="6"/>
      <c r="F174" s="6"/>
    </row>
    <row r="175" spans="1:6" x14ac:dyDescent="0.2">
      <c r="A175" s="801" t="s">
        <v>104</v>
      </c>
      <c r="B175" s="801"/>
      <c r="C175" s="801"/>
      <c r="D175" s="6"/>
      <c r="E175" s="6"/>
      <c r="F175" s="6"/>
    </row>
    <row r="176" spans="1:6" ht="13.5" x14ac:dyDescent="0.2">
      <c r="A176" s="6" t="s">
        <v>103</v>
      </c>
      <c r="B176" s="7"/>
      <c r="C176" s="5"/>
      <c r="D176" s="6"/>
      <c r="E176" s="6"/>
      <c r="F176" s="6"/>
    </row>
    <row r="177" spans="1:6" x14ac:dyDescent="0.2">
      <c r="A177" s="8" t="s">
        <v>102</v>
      </c>
      <c r="B177" s="6"/>
      <c r="C177" s="5"/>
      <c r="D177" s="6"/>
      <c r="E177" s="6"/>
      <c r="F177" s="6"/>
    </row>
    <row r="178" spans="1:6" x14ac:dyDescent="0.2">
      <c r="A178" s="8" t="s">
        <v>101</v>
      </c>
      <c r="B178" s="6"/>
      <c r="C178" s="5"/>
      <c r="D178" s="7"/>
      <c r="E178" s="7"/>
      <c r="F178" s="6"/>
    </row>
    <row r="179" spans="1:6" x14ac:dyDescent="0.2">
      <c r="A179" s="7" t="s">
        <v>100</v>
      </c>
      <c r="B179" s="7"/>
      <c r="C179" s="7"/>
      <c r="D179" s="7"/>
      <c r="E179" s="7"/>
      <c r="F179" s="6"/>
    </row>
    <row r="180" spans="1:6" x14ac:dyDescent="0.2">
      <c r="A180" s="7"/>
      <c r="B180" s="7"/>
      <c r="C180" s="7"/>
      <c r="D180" s="6"/>
      <c r="E180" s="6"/>
      <c r="F180" s="6"/>
    </row>
    <row r="181" spans="1:6" x14ac:dyDescent="0.2">
      <c r="A181" s="802" t="s">
        <v>99</v>
      </c>
      <c r="B181" s="802"/>
      <c r="C181" s="5"/>
      <c r="D181" s="6"/>
      <c r="E181" s="6"/>
      <c r="F181" s="6"/>
    </row>
    <row r="182" spans="1:6" x14ac:dyDescent="0.2">
      <c r="A182" s="797" t="s">
        <v>98</v>
      </c>
      <c r="B182" s="797"/>
      <c r="C182" s="5"/>
    </row>
  </sheetData>
  <mergeCells count="36">
    <mergeCell ref="A1:B1"/>
    <mergeCell ref="A6:A9"/>
    <mergeCell ref="A11:A14"/>
    <mergeCell ref="A15:A18"/>
    <mergeCell ref="A19:A26"/>
    <mergeCell ref="A27:A30"/>
    <mergeCell ref="A31:A35"/>
    <mergeCell ref="A36:A43"/>
    <mergeCell ref="A44:A46"/>
    <mergeCell ref="A47:A50"/>
    <mergeCell ref="A51:A54"/>
    <mergeCell ref="A55:A56"/>
    <mergeCell ref="A57:A62"/>
    <mergeCell ref="A63:A64"/>
    <mergeCell ref="A65:A95"/>
    <mergeCell ref="A96:A99"/>
    <mergeCell ref="A100:A104"/>
    <mergeCell ref="A105:A109"/>
    <mergeCell ref="A110:A116"/>
    <mergeCell ref="A117:A123"/>
    <mergeCell ref="A125:A128"/>
    <mergeCell ref="A129:A130"/>
    <mergeCell ref="A131:A132"/>
    <mergeCell ref="A133:A136"/>
    <mergeCell ref="A137:A139"/>
    <mergeCell ref="A140:A142"/>
    <mergeCell ref="A144:A147"/>
    <mergeCell ref="A153:A155"/>
    <mergeCell ref="A156:A160"/>
    <mergeCell ref="A182:B182"/>
    <mergeCell ref="A162:A164"/>
    <mergeCell ref="A165:A166"/>
    <mergeCell ref="A174:C174"/>
    <mergeCell ref="A175:C175"/>
    <mergeCell ref="A181:B181"/>
    <mergeCell ref="A168:A1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  <rowBreaks count="2" manualBreakCount="2">
    <brk id="64" max="2" man="1"/>
    <brk id="12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5259"/>
  <sheetViews>
    <sheetView showGridLines="0" zoomScale="110" zoomScaleNormal="110" zoomScaleSheetLayoutView="100" workbookViewId="0">
      <selection activeCell="A4" sqref="A4"/>
    </sheetView>
  </sheetViews>
  <sheetFormatPr baseColWidth="10" defaultColWidth="11.42578125" defaultRowHeight="12" x14ac:dyDescent="0.2"/>
  <cols>
    <col min="1" max="1" width="14" style="38" customWidth="1"/>
    <col min="2" max="2" width="13" style="38" customWidth="1"/>
    <col min="3" max="3" width="42.85546875" style="41" customWidth="1"/>
    <col min="4" max="4" width="17" style="40" customWidth="1"/>
    <col min="5" max="5" width="11.5703125" style="40" customWidth="1"/>
    <col min="6" max="6" width="13.85546875" style="40" customWidth="1"/>
    <col min="7" max="7" width="11" style="38" customWidth="1"/>
    <col min="8" max="16384" width="11.42578125" style="38"/>
  </cols>
  <sheetData>
    <row r="1" spans="1:7" s="34" customFormat="1" ht="14.25" customHeight="1" x14ac:dyDescent="0.2">
      <c r="A1" s="833" t="s">
        <v>282</v>
      </c>
      <c r="B1" s="833"/>
      <c r="C1" s="833"/>
      <c r="D1" s="833"/>
      <c r="E1" s="833"/>
      <c r="F1" s="833"/>
    </row>
    <row r="2" spans="1:7" s="5" customFormat="1" ht="14.25" customHeight="1" x14ac:dyDescent="0.2">
      <c r="C2" s="36"/>
      <c r="D2" s="72"/>
      <c r="E2" s="72"/>
      <c r="F2" s="72"/>
    </row>
    <row r="3" spans="1:7" s="5" customFormat="1" ht="24" customHeight="1" x14ac:dyDescent="0.2">
      <c r="A3" s="71" t="s">
        <v>281</v>
      </c>
      <c r="B3" s="70" t="s">
        <v>280</v>
      </c>
      <c r="C3" s="70" t="s">
        <v>184</v>
      </c>
      <c r="D3" s="70" t="s">
        <v>1</v>
      </c>
      <c r="E3" s="700" t="s">
        <v>279</v>
      </c>
      <c r="F3" s="69" t="s">
        <v>278</v>
      </c>
    </row>
    <row r="4" spans="1:7" ht="12" customHeight="1" x14ac:dyDescent="0.2">
      <c r="A4" s="61" t="s">
        <v>183</v>
      </c>
      <c r="B4" s="17"/>
      <c r="C4" s="61">
        <f>SUM(G5:G61)</f>
        <v>57</v>
      </c>
      <c r="D4" s="61"/>
      <c r="E4" s="17"/>
      <c r="F4" s="60"/>
    </row>
    <row r="5" spans="1:7" x14ac:dyDescent="0.2">
      <c r="A5" s="68"/>
      <c r="B5" s="827" t="s">
        <v>0</v>
      </c>
      <c r="C5" s="20" t="s">
        <v>277</v>
      </c>
      <c r="D5" s="19" t="s">
        <v>227</v>
      </c>
      <c r="E5" s="19">
        <v>2018</v>
      </c>
      <c r="F5" s="67" t="s">
        <v>270</v>
      </c>
      <c r="G5" s="38">
        <v>1</v>
      </c>
    </row>
    <row r="6" spans="1:7" ht="24" x14ac:dyDescent="0.2">
      <c r="A6" s="65"/>
      <c r="B6" s="828"/>
      <c r="C6" s="20" t="s">
        <v>276</v>
      </c>
      <c r="D6" s="19" t="s">
        <v>225</v>
      </c>
      <c r="E6" s="19">
        <v>2015</v>
      </c>
      <c r="F6" s="62" t="s">
        <v>260</v>
      </c>
      <c r="G6" s="38">
        <v>1</v>
      </c>
    </row>
    <row r="7" spans="1:7" ht="24" x14ac:dyDescent="0.2">
      <c r="A7" s="65"/>
      <c r="B7" s="828"/>
      <c r="C7" s="20" t="s">
        <v>275</v>
      </c>
      <c r="D7" s="19" t="s">
        <v>227</v>
      </c>
      <c r="E7" s="19">
        <v>2016</v>
      </c>
      <c r="F7" s="62" t="s">
        <v>224</v>
      </c>
      <c r="G7" s="38">
        <v>1</v>
      </c>
    </row>
    <row r="8" spans="1:7" ht="24" x14ac:dyDescent="0.2">
      <c r="A8" s="65"/>
      <c r="B8" s="828"/>
      <c r="C8" s="20" t="s">
        <v>274</v>
      </c>
      <c r="D8" s="19" t="s">
        <v>225</v>
      </c>
      <c r="E8" s="19">
        <v>2015</v>
      </c>
      <c r="F8" s="62" t="s">
        <v>260</v>
      </c>
      <c r="G8" s="38">
        <v>1</v>
      </c>
    </row>
    <row r="9" spans="1:7" ht="24" x14ac:dyDescent="0.2">
      <c r="A9" s="65"/>
      <c r="B9" s="828"/>
      <c r="C9" s="20" t="s">
        <v>273</v>
      </c>
      <c r="D9" s="19" t="s">
        <v>225</v>
      </c>
      <c r="E9" s="19">
        <v>2015</v>
      </c>
      <c r="F9" s="62" t="s">
        <v>260</v>
      </c>
      <c r="G9" s="38">
        <v>1</v>
      </c>
    </row>
    <row r="10" spans="1:7" x14ac:dyDescent="0.2">
      <c r="A10" s="65"/>
      <c r="B10" s="828"/>
      <c r="C10" s="20" t="s">
        <v>272</v>
      </c>
      <c r="D10" s="19" t="s">
        <v>230</v>
      </c>
      <c r="E10" s="19">
        <v>2014</v>
      </c>
      <c r="F10" s="62" t="s">
        <v>224</v>
      </c>
      <c r="G10" s="38">
        <v>1</v>
      </c>
    </row>
    <row r="11" spans="1:7" x14ac:dyDescent="0.2">
      <c r="A11" s="65"/>
      <c r="B11" s="828"/>
      <c r="C11" s="20" t="s">
        <v>271</v>
      </c>
      <c r="D11" s="19" t="s">
        <v>230</v>
      </c>
      <c r="E11" s="19">
        <v>2015</v>
      </c>
      <c r="F11" s="62" t="s">
        <v>270</v>
      </c>
      <c r="G11" s="38">
        <v>1</v>
      </c>
    </row>
    <row r="12" spans="1:7" x14ac:dyDescent="0.2">
      <c r="A12" s="65"/>
      <c r="B12" s="828"/>
      <c r="C12" s="20" t="s">
        <v>269</v>
      </c>
      <c r="D12" s="19" t="s">
        <v>230</v>
      </c>
      <c r="E12" s="19">
        <v>2014</v>
      </c>
      <c r="F12" s="62" t="s">
        <v>224</v>
      </c>
      <c r="G12" s="38">
        <v>1</v>
      </c>
    </row>
    <row r="13" spans="1:7" x14ac:dyDescent="0.2">
      <c r="A13" s="65"/>
      <c r="B13" s="828"/>
      <c r="C13" s="20" t="s">
        <v>268</v>
      </c>
      <c r="D13" s="19" t="s">
        <v>230</v>
      </c>
      <c r="E13" s="19">
        <v>2015</v>
      </c>
      <c r="F13" s="62" t="s">
        <v>224</v>
      </c>
      <c r="G13" s="38">
        <v>1</v>
      </c>
    </row>
    <row r="14" spans="1:7" ht="24" x14ac:dyDescent="0.2">
      <c r="A14" s="65"/>
      <c r="B14" s="828"/>
      <c r="C14" s="20" t="s">
        <v>267</v>
      </c>
      <c r="D14" s="19" t="s">
        <v>230</v>
      </c>
      <c r="E14" s="19">
        <v>2015</v>
      </c>
      <c r="F14" s="62" t="s">
        <v>260</v>
      </c>
      <c r="G14" s="38">
        <v>1</v>
      </c>
    </row>
    <row r="15" spans="1:7" x14ac:dyDescent="0.2">
      <c r="A15" s="65"/>
      <c r="B15" s="828"/>
      <c r="C15" s="20" t="s">
        <v>266</v>
      </c>
      <c r="D15" s="19" t="s">
        <v>230</v>
      </c>
      <c r="E15" s="19">
        <v>2015</v>
      </c>
      <c r="F15" s="62" t="s">
        <v>224</v>
      </c>
      <c r="G15" s="38">
        <v>1</v>
      </c>
    </row>
    <row r="16" spans="1:7" x14ac:dyDescent="0.2">
      <c r="A16" s="65"/>
      <c r="B16" s="828"/>
      <c r="C16" s="20" t="s">
        <v>265</v>
      </c>
      <c r="D16" s="19" t="s">
        <v>227</v>
      </c>
      <c r="E16" s="19">
        <v>2014</v>
      </c>
      <c r="F16" s="62" t="s">
        <v>224</v>
      </c>
      <c r="G16" s="38">
        <v>1</v>
      </c>
    </row>
    <row r="17" spans="1:7" ht="24" x14ac:dyDescent="0.2">
      <c r="A17" s="65"/>
      <c r="B17" s="828"/>
      <c r="C17" s="20" t="s">
        <v>264</v>
      </c>
      <c r="D17" s="19" t="s">
        <v>225</v>
      </c>
      <c r="E17" s="19">
        <v>2015</v>
      </c>
      <c r="F17" s="62" t="s">
        <v>260</v>
      </c>
      <c r="G17" s="38">
        <v>1</v>
      </c>
    </row>
    <row r="18" spans="1:7" x14ac:dyDescent="0.2">
      <c r="A18" s="65"/>
      <c r="B18" s="828"/>
      <c r="C18" s="20" t="s">
        <v>263</v>
      </c>
      <c r="D18" s="19" t="s">
        <v>230</v>
      </c>
      <c r="E18" s="19">
        <v>2014</v>
      </c>
      <c r="F18" s="62" t="s">
        <v>224</v>
      </c>
      <c r="G18" s="38">
        <v>1</v>
      </c>
    </row>
    <row r="19" spans="1:7" x14ac:dyDescent="0.2">
      <c r="A19" s="65"/>
      <c r="B19" s="828"/>
      <c r="C19" s="20" t="s">
        <v>262</v>
      </c>
      <c r="D19" s="19" t="s">
        <v>227</v>
      </c>
      <c r="E19" s="19">
        <v>2014</v>
      </c>
      <c r="F19" s="62" t="s">
        <v>224</v>
      </c>
      <c r="G19" s="38">
        <v>1</v>
      </c>
    </row>
    <row r="20" spans="1:7" ht="24" x14ac:dyDescent="0.2">
      <c r="A20" s="65"/>
      <c r="B20" s="828"/>
      <c r="C20" s="20" t="s">
        <v>261</v>
      </c>
      <c r="D20" s="19" t="s">
        <v>225</v>
      </c>
      <c r="E20" s="19">
        <v>2015</v>
      </c>
      <c r="F20" s="62" t="s">
        <v>260</v>
      </c>
      <c r="G20" s="38">
        <v>1</v>
      </c>
    </row>
    <row r="21" spans="1:7" x14ac:dyDescent="0.2">
      <c r="A21" s="65"/>
      <c r="B21" s="829"/>
      <c r="C21" s="20" t="s">
        <v>259</v>
      </c>
      <c r="D21" s="19" t="s">
        <v>258</v>
      </c>
      <c r="E21" s="19">
        <v>2015</v>
      </c>
      <c r="F21" s="62" t="s">
        <v>224</v>
      </c>
      <c r="G21" s="38">
        <v>1</v>
      </c>
    </row>
    <row r="22" spans="1:7" x14ac:dyDescent="0.2">
      <c r="A22" s="65"/>
      <c r="B22" s="830" t="s">
        <v>257</v>
      </c>
      <c r="C22" s="20" t="s">
        <v>256</v>
      </c>
      <c r="D22" s="19" t="s">
        <v>225</v>
      </c>
      <c r="E22" s="19">
        <v>2014</v>
      </c>
      <c r="F22" s="62" t="s">
        <v>224</v>
      </c>
      <c r="G22" s="38">
        <v>1</v>
      </c>
    </row>
    <row r="23" spans="1:7" x14ac:dyDescent="0.2">
      <c r="A23" s="65"/>
      <c r="B23" s="831"/>
      <c r="C23" s="39" t="s">
        <v>255</v>
      </c>
      <c r="D23" s="63" t="s">
        <v>227</v>
      </c>
      <c r="E23" s="19">
        <v>2014</v>
      </c>
      <c r="F23" s="62" t="s">
        <v>224</v>
      </c>
      <c r="G23" s="38">
        <v>1</v>
      </c>
    </row>
    <row r="24" spans="1:7" ht="24" x14ac:dyDescent="0.2">
      <c r="A24" s="65"/>
      <c r="B24" s="831"/>
      <c r="C24" s="39" t="s">
        <v>254</v>
      </c>
      <c r="D24" s="63" t="s">
        <v>230</v>
      </c>
      <c r="E24" s="19">
        <v>2014</v>
      </c>
      <c r="F24" s="62" t="s">
        <v>224</v>
      </c>
      <c r="G24" s="38">
        <v>1</v>
      </c>
    </row>
    <row r="25" spans="1:7" x14ac:dyDescent="0.2">
      <c r="A25" s="65"/>
      <c r="B25" s="831"/>
      <c r="C25" s="39" t="s">
        <v>253</v>
      </c>
      <c r="D25" s="63" t="s">
        <v>230</v>
      </c>
      <c r="E25" s="19">
        <v>2014</v>
      </c>
      <c r="F25" s="62" t="s">
        <v>224</v>
      </c>
      <c r="G25" s="38">
        <v>1</v>
      </c>
    </row>
    <row r="26" spans="1:7" x14ac:dyDescent="0.2">
      <c r="A26" s="65"/>
      <c r="B26" s="831"/>
      <c r="C26" s="39" t="s">
        <v>237</v>
      </c>
      <c r="D26" s="63" t="s">
        <v>230</v>
      </c>
      <c r="E26" s="19">
        <v>2016</v>
      </c>
      <c r="F26" s="62" t="s">
        <v>224</v>
      </c>
      <c r="G26" s="38">
        <v>1</v>
      </c>
    </row>
    <row r="27" spans="1:7" x14ac:dyDescent="0.2">
      <c r="A27" s="65"/>
      <c r="B27" s="831"/>
      <c r="C27" s="66" t="s">
        <v>252</v>
      </c>
      <c r="D27" s="63" t="s">
        <v>230</v>
      </c>
      <c r="E27" s="19">
        <v>2015</v>
      </c>
      <c r="F27" s="62" t="s">
        <v>224</v>
      </c>
      <c r="G27" s="38">
        <v>1</v>
      </c>
    </row>
    <row r="28" spans="1:7" x14ac:dyDescent="0.2">
      <c r="A28" s="65"/>
      <c r="B28" s="831"/>
      <c r="C28" s="39" t="s">
        <v>236</v>
      </c>
      <c r="D28" s="63" t="s">
        <v>227</v>
      </c>
      <c r="E28" s="19">
        <v>2016</v>
      </c>
      <c r="F28" s="62" t="s">
        <v>224</v>
      </c>
      <c r="G28" s="38">
        <v>1</v>
      </c>
    </row>
    <row r="29" spans="1:7" x14ac:dyDescent="0.2">
      <c r="A29" s="65"/>
      <c r="B29" s="831"/>
      <c r="C29" s="39" t="s">
        <v>235</v>
      </c>
      <c r="D29" s="63" t="s">
        <v>227</v>
      </c>
      <c r="E29" s="19">
        <v>2016</v>
      </c>
      <c r="F29" s="62" t="s">
        <v>224</v>
      </c>
      <c r="G29" s="38">
        <v>1</v>
      </c>
    </row>
    <row r="30" spans="1:7" x14ac:dyDescent="0.2">
      <c r="A30" s="65"/>
      <c r="B30" s="831"/>
      <c r="C30" s="39" t="s">
        <v>251</v>
      </c>
      <c r="D30" s="63" t="s">
        <v>230</v>
      </c>
      <c r="E30" s="19">
        <v>2015</v>
      </c>
      <c r="F30" s="62" t="s">
        <v>224</v>
      </c>
      <c r="G30" s="38">
        <v>1</v>
      </c>
    </row>
    <row r="31" spans="1:7" x14ac:dyDescent="0.2">
      <c r="A31" s="65"/>
      <c r="B31" s="831"/>
      <c r="C31" s="39" t="s">
        <v>250</v>
      </c>
      <c r="D31" s="63" t="s">
        <v>225</v>
      </c>
      <c r="E31" s="19">
        <v>2014</v>
      </c>
      <c r="F31" s="62" t="s">
        <v>224</v>
      </c>
      <c r="G31" s="38">
        <v>1</v>
      </c>
    </row>
    <row r="32" spans="1:7" x14ac:dyDescent="0.2">
      <c r="A32" s="65"/>
      <c r="B32" s="831"/>
      <c r="C32" s="39" t="s">
        <v>21</v>
      </c>
      <c r="D32" s="63" t="s">
        <v>230</v>
      </c>
      <c r="E32" s="19">
        <v>2015</v>
      </c>
      <c r="F32" s="62" t="s">
        <v>224</v>
      </c>
      <c r="G32" s="38">
        <v>1</v>
      </c>
    </row>
    <row r="33" spans="1:7" x14ac:dyDescent="0.2">
      <c r="A33" s="65"/>
      <c r="B33" s="831"/>
      <c r="C33" s="39" t="s">
        <v>234</v>
      </c>
      <c r="D33" s="63" t="s">
        <v>227</v>
      </c>
      <c r="E33" s="19">
        <v>2016</v>
      </c>
      <c r="F33" s="62" t="s">
        <v>224</v>
      </c>
      <c r="G33" s="38">
        <v>1</v>
      </c>
    </row>
    <row r="34" spans="1:7" x14ac:dyDescent="0.2">
      <c r="A34" s="65"/>
      <c r="B34" s="831"/>
      <c r="C34" s="39" t="s">
        <v>249</v>
      </c>
      <c r="D34" s="63" t="s">
        <v>227</v>
      </c>
      <c r="E34" s="19">
        <v>2016</v>
      </c>
      <c r="F34" s="62" t="s">
        <v>224</v>
      </c>
      <c r="G34" s="38">
        <v>1</v>
      </c>
    </row>
    <row r="35" spans="1:7" x14ac:dyDescent="0.2">
      <c r="A35" s="65"/>
      <c r="B35" s="831"/>
      <c r="C35" s="39" t="s">
        <v>232</v>
      </c>
      <c r="D35" s="63" t="s">
        <v>230</v>
      </c>
      <c r="E35" s="19">
        <v>2016</v>
      </c>
      <c r="F35" s="62" t="s">
        <v>224</v>
      </c>
      <c r="G35" s="38">
        <v>1</v>
      </c>
    </row>
    <row r="36" spans="1:7" x14ac:dyDescent="0.2">
      <c r="A36" s="65"/>
      <c r="B36" s="831"/>
      <c r="C36" s="39" t="s">
        <v>229</v>
      </c>
      <c r="D36" s="63" t="s">
        <v>230</v>
      </c>
      <c r="E36" s="19">
        <v>2015</v>
      </c>
      <c r="F36" s="62" t="s">
        <v>224</v>
      </c>
      <c r="G36" s="38">
        <v>1</v>
      </c>
    </row>
    <row r="37" spans="1:7" x14ac:dyDescent="0.2">
      <c r="A37" s="65"/>
      <c r="B37" s="831"/>
      <c r="C37" s="39" t="s">
        <v>248</v>
      </c>
      <c r="D37" s="63" t="s">
        <v>230</v>
      </c>
      <c r="E37" s="19">
        <v>2014</v>
      </c>
      <c r="F37" s="62" t="s">
        <v>224</v>
      </c>
      <c r="G37" s="38">
        <v>1</v>
      </c>
    </row>
    <row r="38" spans="1:7" x14ac:dyDescent="0.2">
      <c r="A38" s="65"/>
      <c r="B38" s="831"/>
      <c r="C38" s="39" t="s">
        <v>247</v>
      </c>
      <c r="D38" s="63" t="s">
        <v>225</v>
      </c>
      <c r="E38" s="19">
        <v>2014</v>
      </c>
      <c r="F38" s="62" t="s">
        <v>224</v>
      </c>
      <c r="G38" s="38">
        <v>1</v>
      </c>
    </row>
    <row r="39" spans="1:7" x14ac:dyDescent="0.2">
      <c r="A39" s="65"/>
      <c r="B39" s="831"/>
      <c r="C39" s="39" t="s">
        <v>228</v>
      </c>
      <c r="D39" s="63" t="s">
        <v>230</v>
      </c>
      <c r="E39" s="19">
        <v>2015</v>
      </c>
      <c r="F39" s="62" t="s">
        <v>224</v>
      </c>
      <c r="G39" s="38">
        <v>1</v>
      </c>
    </row>
    <row r="40" spans="1:7" x14ac:dyDescent="0.2">
      <c r="A40" s="65"/>
      <c r="B40" s="831"/>
      <c r="C40" s="39" t="s">
        <v>246</v>
      </c>
      <c r="D40" s="63" t="s">
        <v>230</v>
      </c>
      <c r="E40" s="19">
        <v>2014</v>
      </c>
      <c r="F40" s="62" t="s">
        <v>224</v>
      </c>
      <c r="G40" s="38">
        <v>1</v>
      </c>
    </row>
    <row r="41" spans="1:7" x14ac:dyDescent="0.2">
      <c r="A41" s="65"/>
      <c r="B41" s="831"/>
      <c r="C41" s="39" t="s">
        <v>245</v>
      </c>
      <c r="D41" s="63" t="s">
        <v>225</v>
      </c>
      <c r="E41" s="19">
        <v>2014</v>
      </c>
      <c r="F41" s="62" t="s">
        <v>224</v>
      </c>
      <c r="G41" s="38">
        <v>1</v>
      </c>
    </row>
    <row r="42" spans="1:7" x14ac:dyDescent="0.2">
      <c r="A42" s="65"/>
      <c r="B42" s="831"/>
      <c r="C42" s="39" t="s">
        <v>244</v>
      </c>
      <c r="D42" s="63" t="s">
        <v>230</v>
      </c>
      <c r="E42" s="19">
        <v>2015</v>
      </c>
      <c r="F42" s="62" t="s">
        <v>224</v>
      </c>
      <c r="G42" s="38">
        <v>1</v>
      </c>
    </row>
    <row r="43" spans="1:7" x14ac:dyDescent="0.2">
      <c r="A43" s="65"/>
      <c r="B43" s="831"/>
      <c r="C43" s="39" t="s">
        <v>243</v>
      </c>
      <c r="D43" s="63" t="s">
        <v>230</v>
      </c>
      <c r="E43" s="19">
        <v>2015</v>
      </c>
      <c r="F43" s="62" t="s">
        <v>224</v>
      </c>
      <c r="G43" s="38">
        <v>1</v>
      </c>
    </row>
    <row r="44" spans="1:7" x14ac:dyDescent="0.2">
      <c r="A44" s="65"/>
      <c r="B44" s="831"/>
      <c r="C44" s="39" t="s">
        <v>242</v>
      </c>
      <c r="D44" s="63" t="s">
        <v>225</v>
      </c>
      <c r="E44" s="19">
        <v>2014</v>
      </c>
      <c r="F44" s="62" t="s">
        <v>224</v>
      </c>
      <c r="G44" s="38">
        <v>1</v>
      </c>
    </row>
    <row r="45" spans="1:7" x14ac:dyDescent="0.2">
      <c r="A45" s="65"/>
      <c r="B45" s="831"/>
      <c r="C45" s="39" t="s">
        <v>161</v>
      </c>
      <c r="D45" s="63" t="s">
        <v>227</v>
      </c>
      <c r="E45" s="19">
        <v>2016</v>
      </c>
      <c r="F45" s="62" t="s">
        <v>224</v>
      </c>
      <c r="G45" s="38">
        <v>1</v>
      </c>
    </row>
    <row r="46" spans="1:7" x14ac:dyDescent="0.2">
      <c r="A46" s="65"/>
      <c r="B46" s="831"/>
      <c r="C46" s="39" t="s">
        <v>241</v>
      </c>
      <c r="D46" s="63" t="s">
        <v>230</v>
      </c>
      <c r="E46" s="19">
        <v>2014</v>
      </c>
      <c r="F46" s="62" t="s">
        <v>224</v>
      </c>
      <c r="G46" s="38">
        <v>1</v>
      </c>
    </row>
    <row r="47" spans="1:7" x14ac:dyDescent="0.2">
      <c r="A47" s="65"/>
      <c r="B47" s="831"/>
      <c r="C47" s="39" t="s">
        <v>240</v>
      </c>
      <c r="D47" s="63" t="s">
        <v>230</v>
      </c>
      <c r="E47" s="19">
        <v>2016</v>
      </c>
      <c r="F47" s="62" t="s">
        <v>224</v>
      </c>
      <c r="G47" s="38">
        <v>1</v>
      </c>
    </row>
    <row r="48" spans="1:7" x14ac:dyDescent="0.2">
      <c r="A48" s="65"/>
      <c r="B48" s="832"/>
      <c r="C48" s="39" t="s">
        <v>239</v>
      </c>
      <c r="D48" s="63" t="s">
        <v>230</v>
      </c>
      <c r="E48" s="19">
        <v>2014</v>
      </c>
      <c r="F48" s="62" t="s">
        <v>224</v>
      </c>
      <c r="G48" s="38">
        <v>1</v>
      </c>
    </row>
    <row r="49" spans="1:7" x14ac:dyDescent="0.2">
      <c r="A49" s="65"/>
      <c r="B49" s="830" t="s">
        <v>238</v>
      </c>
      <c r="C49" s="39" t="s">
        <v>237</v>
      </c>
      <c r="D49" s="63" t="s">
        <v>227</v>
      </c>
      <c r="E49" s="19">
        <v>2016</v>
      </c>
      <c r="F49" s="62" t="s">
        <v>224</v>
      </c>
      <c r="G49" s="38">
        <v>1</v>
      </c>
    </row>
    <row r="50" spans="1:7" x14ac:dyDescent="0.2">
      <c r="A50" s="65"/>
      <c r="B50" s="831"/>
      <c r="C50" s="66" t="s">
        <v>177</v>
      </c>
      <c r="D50" s="63" t="s">
        <v>225</v>
      </c>
      <c r="E50" s="19">
        <v>2014</v>
      </c>
      <c r="F50" s="62" t="s">
        <v>224</v>
      </c>
      <c r="G50" s="38">
        <v>1</v>
      </c>
    </row>
    <row r="51" spans="1:7" x14ac:dyDescent="0.2">
      <c r="A51" s="65"/>
      <c r="B51" s="831"/>
      <c r="C51" s="39" t="s">
        <v>236</v>
      </c>
      <c r="D51" s="63" t="s">
        <v>227</v>
      </c>
      <c r="E51" s="19">
        <v>2016</v>
      </c>
      <c r="F51" s="62" t="s">
        <v>224</v>
      </c>
      <c r="G51" s="38">
        <v>1</v>
      </c>
    </row>
    <row r="52" spans="1:7" x14ac:dyDescent="0.2">
      <c r="A52" s="65"/>
      <c r="B52" s="831"/>
      <c r="C52" s="39" t="s">
        <v>235</v>
      </c>
      <c r="D52" s="63" t="s">
        <v>227</v>
      </c>
      <c r="E52" s="19">
        <v>2014</v>
      </c>
      <c r="F52" s="62" t="s">
        <v>224</v>
      </c>
      <c r="G52" s="38">
        <v>1</v>
      </c>
    </row>
    <row r="53" spans="1:7" x14ac:dyDescent="0.2">
      <c r="A53" s="65"/>
      <c r="B53" s="831"/>
      <c r="C53" s="39" t="s">
        <v>21</v>
      </c>
      <c r="D53" s="63" t="s">
        <v>230</v>
      </c>
      <c r="E53" s="19">
        <v>2015</v>
      </c>
      <c r="F53" s="62" t="s">
        <v>224</v>
      </c>
      <c r="G53" s="38">
        <v>1</v>
      </c>
    </row>
    <row r="54" spans="1:7" x14ac:dyDescent="0.2">
      <c r="A54" s="65"/>
      <c r="B54" s="831"/>
      <c r="C54" s="39" t="s">
        <v>234</v>
      </c>
      <c r="D54" s="63" t="s">
        <v>230</v>
      </c>
      <c r="E54" s="19">
        <v>2015</v>
      </c>
      <c r="F54" s="62" t="s">
        <v>224</v>
      </c>
      <c r="G54" s="38">
        <v>1</v>
      </c>
    </row>
    <row r="55" spans="1:7" x14ac:dyDescent="0.2">
      <c r="A55" s="65"/>
      <c r="B55" s="831"/>
      <c r="C55" s="39" t="s">
        <v>233</v>
      </c>
      <c r="D55" s="63" t="s">
        <v>230</v>
      </c>
      <c r="E55" s="19">
        <v>2016</v>
      </c>
      <c r="F55" s="62" t="s">
        <v>224</v>
      </c>
      <c r="G55" s="38">
        <v>1</v>
      </c>
    </row>
    <row r="56" spans="1:7" x14ac:dyDescent="0.2">
      <c r="A56" s="65"/>
      <c r="B56" s="831"/>
      <c r="C56" s="39" t="s">
        <v>232</v>
      </c>
      <c r="D56" s="63" t="s">
        <v>227</v>
      </c>
      <c r="E56" s="19">
        <v>2018</v>
      </c>
      <c r="F56" s="62" t="s">
        <v>224</v>
      </c>
      <c r="G56" s="38">
        <v>1</v>
      </c>
    </row>
    <row r="57" spans="1:7" x14ac:dyDescent="0.2">
      <c r="A57" s="65"/>
      <c r="B57" s="831"/>
      <c r="C57" s="39" t="s">
        <v>231</v>
      </c>
      <c r="D57" s="63" t="s">
        <v>230</v>
      </c>
      <c r="E57" s="19">
        <v>2015</v>
      </c>
      <c r="F57" s="62" t="s">
        <v>224</v>
      </c>
      <c r="G57" s="38">
        <v>1</v>
      </c>
    </row>
    <row r="58" spans="1:7" x14ac:dyDescent="0.2">
      <c r="A58" s="65"/>
      <c r="B58" s="831"/>
      <c r="C58" s="39" t="s">
        <v>229</v>
      </c>
      <c r="D58" s="63" t="s">
        <v>225</v>
      </c>
      <c r="E58" s="19">
        <v>2014</v>
      </c>
      <c r="F58" s="62" t="s">
        <v>224</v>
      </c>
      <c r="G58" s="38">
        <v>1</v>
      </c>
    </row>
    <row r="59" spans="1:7" x14ac:dyDescent="0.2">
      <c r="A59" s="65"/>
      <c r="B59" s="831"/>
      <c r="C59" s="39" t="s">
        <v>228</v>
      </c>
      <c r="D59" s="63" t="s">
        <v>225</v>
      </c>
      <c r="E59" s="19">
        <v>2015</v>
      </c>
      <c r="F59" s="62" t="s">
        <v>224</v>
      </c>
      <c r="G59" s="38">
        <v>1</v>
      </c>
    </row>
    <row r="60" spans="1:7" x14ac:dyDescent="0.2">
      <c r="A60" s="65"/>
      <c r="B60" s="831"/>
      <c r="C60" s="39" t="s">
        <v>161</v>
      </c>
      <c r="D60" s="63" t="s">
        <v>227</v>
      </c>
      <c r="E60" s="19">
        <v>2016</v>
      </c>
      <c r="F60" s="62" t="s">
        <v>224</v>
      </c>
      <c r="G60" s="38">
        <v>1</v>
      </c>
    </row>
    <row r="61" spans="1:7" x14ac:dyDescent="0.2">
      <c r="A61" s="64"/>
      <c r="B61" s="832"/>
      <c r="C61" s="39" t="s">
        <v>226</v>
      </c>
      <c r="D61" s="63" t="s">
        <v>225</v>
      </c>
      <c r="E61" s="19">
        <v>2014</v>
      </c>
      <c r="F61" s="62" t="s">
        <v>224</v>
      </c>
      <c r="G61" s="38">
        <v>1</v>
      </c>
    </row>
    <row r="62" spans="1:7" ht="12" customHeight="1" x14ac:dyDescent="0.2">
      <c r="A62" s="61" t="s">
        <v>223</v>
      </c>
      <c r="B62" s="17"/>
      <c r="C62" s="61">
        <f>COUNTA(C63:C87)</f>
        <v>25</v>
      </c>
      <c r="D62" s="61"/>
      <c r="E62" s="17"/>
      <c r="F62" s="60"/>
    </row>
    <row r="63" spans="1:7" x14ac:dyDescent="0.2">
      <c r="A63" s="820"/>
      <c r="B63" s="821" t="s">
        <v>222</v>
      </c>
      <c r="C63" s="578" t="s">
        <v>221</v>
      </c>
      <c r="D63" s="824" t="s">
        <v>220</v>
      </c>
      <c r="E63" s="824" t="s">
        <v>219</v>
      </c>
      <c r="F63" s="62" t="s">
        <v>194</v>
      </c>
      <c r="G63" s="38">
        <v>1</v>
      </c>
    </row>
    <row r="64" spans="1:7" x14ac:dyDescent="0.2">
      <c r="A64" s="820"/>
      <c r="B64" s="822"/>
      <c r="C64" s="29" t="s">
        <v>218</v>
      </c>
      <c r="D64" s="825"/>
      <c r="E64" s="825"/>
      <c r="F64" s="62" t="s">
        <v>194</v>
      </c>
      <c r="G64" s="38">
        <v>1</v>
      </c>
    </row>
    <row r="65" spans="1:7" x14ac:dyDescent="0.2">
      <c r="A65" s="820"/>
      <c r="B65" s="822"/>
      <c r="C65" s="578" t="s">
        <v>217</v>
      </c>
      <c r="D65" s="825"/>
      <c r="E65" s="825"/>
      <c r="F65" s="62" t="s">
        <v>194</v>
      </c>
      <c r="G65" s="38">
        <v>1</v>
      </c>
    </row>
    <row r="66" spans="1:7" x14ac:dyDescent="0.2">
      <c r="A66" s="820"/>
      <c r="B66" s="822"/>
      <c r="C66" s="578" t="s">
        <v>216</v>
      </c>
      <c r="D66" s="825"/>
      <c r="E66" s="825"/>
      <c r="F66" s="62" t="s">
        <v>194</v>
      </c>
      <c r="G66" s="38">
        <v>1</v>
      </c>
    </row>
    <row r="67" spans="1:7" x14ac:dyDescent="0.2">
      <c r="A67" s="820"/>
      <c r="B67" s="822"/>
      <c r="C67" s="578" t="s">
        <v>215</v>
      </c>
      <c r="D67" s="825"/>
      <c r="E67" s="825"/>
      <c r="F67" s="62" t="s">
        <v>194</v>
      </c>
      <c r="G67" s="38">
        <v>1</v>
      </c>
    </row>
    <row r="68" spans="1:7" x14ac:dyDescent="0.2">
      <c r="A68" s="820"/>
      <c r="B68" s="822"/>
      <c r="C68" s="578" t="s">
        <v>214</v>
      </c>
      <c r="D68" s="825"/>
      <c r="E68" s="825"/>
      <c r="F68" s="62" t="s">
        <v>194</v>
      </c>
      <c r="G68" s="38">
        <v>1</v>
      </c>
    </row>
    <row r="69" spans="1:7" x14ac:dyDescent="0.2">
      <c r="A69" s="820"/>
      <c r="B69" s="822"/>
      <c r="C69" s="578" t="s">
        <v>213</v>
      </c>
      <c r="D69" s="825"/>
      <c r="E69" s="825"/>
      <c r="F69" s="62" t="s">
        <v>194</v>
      </c>
      <c r="G69" s="38">
        <v>1</v>
      </c>
    </row>
    <row r="70" spans="1:7" x14ac:dyDescent="0.2">
      <c r="A70" s="820"/>
      <c r="B70" s="822"/>
      <c r="C70" s="578" t="s">
        <v>212</v>
      </c>
      <c r="D70" s="825"/>
      <c r="E70" s="825"/>
      <c r="F70" s="62" t="s">
        <v>194</v>
      </c>
      <c r="G70" s="38">
        <v>1</v>
      </c>
    </row>
    <row r="71" spans="1:7" x14ac:dyDescent="0.2">
      <c r="A71" s="820"/>
      <c r="B71" s="822"/>
      <c r="C71" s="578" t="s">
        <v>211</v>
      </c>
      <c r="D71" s="825"/>
      <c r="E71" s="825"/>
      <c r="F71" s="62" t="s">
        <v>194</v>
      </c>
      <c r="G71" s="38">
        <v>1</v>
      </c>
    </row>
    <row r="72" spans="1:7" x14ac:dyDescent="0.2">
      <c r="A72" s="820"/>
      <c r="B72" s="822"/>
      <c r="C72" s="578" t="s">
        <v>210</v>
      </c>
      <c r="D72" s="825"/>
      <c r="E72" s="825"/>
      <c r="F72" s="62" t="s">
        <v>194</v>
      </c>
      <c r="G72" s="38">
        <v>1</v>
      </c>
    </row>
    <row r="73" spans="1:7" x14ac:dyDescent="0.2">
      <c r="A73" s="820"/>
      <c r="B73" s="822"/>
      <c r="C73" s="578" t="s">
        <v>209</v>
      </c>
      <c r="D73" s="825"/>
      <c r="E73" s="825"/>
      <c r="F73" s="62" t="s">
        <v>194</v>
      </c>
      <c r="G73" s="38">
        <v>1</v>
      </c>
    </row>
    <row r="74" spans="1:7" x14ac:dyDescent="0.2">
      <c r="A74" s="820"/>
      <c r="B74" s="822"/>
      <c r="C74" s="578" t="s">
        <v>208</v>
      </c>
      <c r="D74" s="825"/>
      <c r="E74" s="825"/>
      <c r="F74" s="62" t="s">
        <v>194</v>
      </c>
      <c r="G74" s="38">
        <v>1</v>
      </c>
    </row>
    <row r="75" spans="1:7" x14ac:dyDescent="0.2">
      <c r="A75" s="820"/>
      <c r="B75" s="822"/>
      <c r="C75" s="578" t="s">
        <v>207</v>
      </c>
      <c r="D75" s="825"/>
      <c r="E75" s="825"/>
      <c r="F75" s="62" t="s">
        <v>194</v>
      </c>
      <c r="G75" s="38">
        <v>1</v>
      </c>
    </row>
    <row r="76" spans="1:7" x14ac:dyDescent="0.2">
      <c r="A76" s="820"/>
      <c r="B76" s="822"/>
      <c r="C76" s="578" t="s">
        <v>206</v>
      </c>
      <c r="D76" s="825"/>
      <c r="E76" s="825"/>
      <c r="F76" s="62" t="s">
        <v>194</v>
      </c>
      <c r="G76" s="38">
        <v>1</v>
      </c>
    </row>
    <row r="77" spans="1:7" x14ac:dyDescent="0.2">
      <c r="A77" s="820"/>
      <c r="B77" s="822"/>
      <c r="C77" s="578" t="s">
        <v>205</v>
      </c>
      <c r="D77" s="825"/>
      <c r="E77" s="825"/>
      <c r="F77" s="62" t="s">
        <v>194</v>
      </c>
      <c r="G77" s="38">
        <v>1</v>
      </c>
    </row>
    <row r="78" spans="1:7" x14ac:dyDescent="0.2">
      <c r="A78" s="820"/>
      <c r="B78" s="822"/>
      <c r="C78" s="578" t="s">
        <v>204</v>
      </c>
      <c r="D78" s="825"/>
      <c r="E78" s="825"/>
      <c r="F78" s="62" t="s">
        <v>194</v>
      </c>
      <c r="G78" s="38">
        <v>1</v>
      </c>
    </row>
    <row r="79" spans="1:7" x14ac:dyDescent="0.2">
      <c r="A79" s="820"/>
      <c r="B79" s="822"/>
      <c r="C79" s="578" t="s">
        <v>203</v>
      </c>
      <c r="D79" s="825"/>
      <c r="E79" s="825"/>
      <c r="F79" s="62" t="s">
        <v>194</v>
      </c>
      <c r="G79" s="38">
        <v>1</v>
      </c>
    </row>
    <row r="80" spans="1:7" x14ac:dyDescent="0.2">
      <c r="A80" s="820"/>
      <c r="B80" s="822"/>
      <c r="C80" s="578" t="s">
        <v>202</v>
      </c>
      <c r="D80" s="825"/>
      <c r="E80" s="825"/>
      <c r="F80" s="62" t="s">
        <v>194</v>
      </c>
      <c r="G80" s="38">
        <v>1</v>
      </c>
    </row>
    <row r="81" spans="1:7" x14ac:dyDescent="0.2">
      <c r="A81" s="820"/>
      <c r="B81" s="822"/>
      <c r="C81" s="578" t="s">
        <v>201</v>
      </c>
      <c r="D81" s="825"/>
      <c r="E81" s="825"/>
      <c r="F81" s="62" t="s">
        <v>194</v>
      </c>
      <c r="G81" s="38">
        <v>1</v>
      </c>
    </row>
    <row r="82" spans="1:7" x14ac:dyDescent="0.2">
      <c r="A82" s="820"/>
      <c r="B82" s="822"/>
      <c r="C82" s="578" t="s">
        <v>200</v>
      </c>
      <c r="D82" s="825"/>
      <c r="E82" s="825"/>
      <c r="F82" s="62" t="s">
        <v>194</v>
      </c>
      <c r="G82" s="38">
        <v>1</v>
      </c>
    </row>
    <row r="83" spans="1:7" x14ac:dyDescent="0.2">
      <c r="A83" s="820"/>
      <c r="B83" s="822"/>
      <c r="C83" s="578" t="s">
        <v>199</v>
      </c>
      <c r="D83" s="825"/>
      <c r="E83" s="825"/>
      <c r="F83" s="62" t="s">
        <v>194</v>
      </c>
      <c r="G83" s="38">
        <v>1</v>
      </c>
    </row>
    <row r="84" spans="1:7" x14ac:dyDescent="0.2">
      <c r="A84" s="820"/>
      <c r="B84" s="822"/>
      <c r="C84" s="578" t="s">
        <v>198</v>
      </c>
      <c r="D84" s="825"/>
      <c r="E84" s="825"/>
      <c r="F84" s="62" t="s">
        <v>194</v>
      </c>
      <c r="G84" s="38">
        <v>1</v>
      </c>
    </row>
    <row r="85" spans="1:7" x14ac:dyDescent="0.2">
      <c r="A85" s="820"/>
      <c r="B85" s="822"/>
      <c r="C85" s="578" t="s">
        <v>197</v>
      </c>
      <c r="D85" s="825"/>
      <c r="E85" s="825"/>
      <c r="F85" s="62" t="s">
        <v>194</v>
      </c>
      <c r="G85" s="38">
        <v>1</v>
      </c>
    </row>
    <row r="86" spans="1:7" x14ac:dyDescent="0.2">
      <c r="A86" s="820"/>
      <c r="B86" s="822"/>
      <c r="C86" s="578" t="s">
        <v>196</v>
      </c>
      <c r="D86" s="825"/>
      <c r="E86" s="825"/>
      <c r="F86" s="62" t="s">
        <v>194</v>
      </c>
      <c r="G86" s="38">
        <v>1</v>
      </c>
    </row>
    <row r="87" spans="1:7" x14ac:dyDescent="0.2">
      <c r="A87" s="820"/>
      <c r="B87" s="823"/>
      <c r="C87" s="578" t="s">
        <v>195</v>
      </c>
      <c r="D87" s="826"/>
      <c r="E87" s="826"/>
      <c r="F87" s="62" t="s">
        <v>194</v>
      </c>
      <c r="G87" s="38">
        <v>1</v>
      </c>
    </row>
    <row r="88" spans="1:7" ht="12" customHeight="1" x14ac:dyDescent="0.2">
      <c r="A88" s="816" t="s">
        <v>193</v>
      </c>
      <c r="B88" s="817"/>
      <c r="C88" s="59">
        <f>SUM(C62+C4)</f>
        <v>82</v>
      </c>
      <c r="D88" s="58"/>
      <c r="E88" s="57"/>
      <c r="F88" s="56"/>
    </row>
    <row r="89" spans="1:7" s="3" customFormat="1" ht="12" customHeight="1" x14ac:dyDescent="0.2">
      <c r="A89" s="818"/>
      <c r="B89" s="818"/>
      <c r="C89" s="818"/>
      <c r="D89" s="818"/>
      <c r="E89" s="818"/>
      <c r="F89" s="55"/>
    </row>
    <row r="90" spans="1:7" s="3" customFormat="1" ht="12" customHeight="1" x14ac:dyDescent="0.2">
      <c r="A90" s="585" t="s">
        <v>192</v>
      </c>
      <c r="B90" s="585"/>
      <c r="C90" s="585"/>
      <c r="D90" s="54"/>
      <c r="E90" s="54"/>
      <c r="F90" s="54"/>
    </row>
    <row r="91" spans="1:7" s="3" customFormat="1" ht="12" customHeight="1" x14ac:dyDescent="0.2">
      <c r="A91" s="801" t="s">
        <v>191</v>
      </c>
      <c r="B91" s="801"/>
      <c r="C91" s="801"/>
      <c r="D91" s="54"/>
      <c r="E91" s="54"/>
      <c r="F91" s="54"/>
    </row>
    <row r="92" spans="1:7" s="3" customFormat="1" ht="12" customHeight="1" x14ac:dyDescent="0.2">
      <c r="A92" s="14" t="s">
        <v>190</v>
      </c>
      <c r="B92" s="585"/>
      <c r="C92" s="585"/>
      <c r="D92" s="54"/>
      <c r="E92" s="54"/>
      <c r="F92" s="54"/>
    </row>
    <row r="93" spans="1:7" s="6" customFormat="1" ht="12.75" customHeight="1" x14ac:dyDescent="0.2">
      <c r="A93" s="819" t="s">
        <v>189</v>
      </c>
      <c r="B93" s="819"/>
      <c r="C93" s="819"/>
      <c r="D93" s="819"/>
      <c r="E93" s="819"/>
      <c r="F93" s="585"/>
    </row>
    <row r="94" spans="1:7" s="6" customFormat="1" ht="12.75" customHeight="1" x14ac:dyDescent="0.2">
      <c r="A94" s="819" t="s">
        <v>100</v>
      </c>
      <c r="B94" s="819"/>
      <c r="C94" s="819"/>
      <c r="D94" s="819"/>
      <c r="E94" s="819"/>
      <c r="F94" s="585"/>
    </row>
    <row r="95" spans="1:7" s="6" customFormat="1" ht="12.75" customHeight="1" x14ac:dyDescent="0.2">
      <c r="A95" s="819" t="s">
        <v>188</v>
      </c>
      <c r="B95" s="819"/>
      <c r="C95" s="819"/>
      <c r="D95" s="819"/>
      <c r="E95" s="819"/>
      <c r="F95" s="585"/>
    </row>
    <row r="96" spans="1:7" s="6" customFormat="1" ht="12.75" customHeight="1" x14ac:dyDescent="0.2">
      <c r="A96" s="819" t="s">
        <v>187</v>
      </c>
      <c r="B96" s="819"/>
      <c r="C96" s="819"/>
      <c r="D96" s="819"/>
      <c r="E96" s="819"/>
      <c r="F96" s="585"/>
    </row>
    <row r="97" spans="1:8" s="6" customFormat="1" ht="12.75" customHeight="1" x14ac:dyDescent="0.2">
      <c r="A97" s="7"/>
      <c r="B97" s="7"/>
      <c r="C97" s="7"/>
      <c r="D97" s="5"/>
      <c r="E97" s="7"/>
      <c r="F97" s="7"/>
    </row>
    <row r="98" spans="1:8" ht="12.75" customHeight="1" x14ac:dyDescent="0.2">
      <c r="A98" s="815" t="s">
        <v>99</v>
      </c>
      <c r="B98" s="815"/>
      <c r="C98" s="815"/>
      <c r="D98" s="815"/>
      <c r="E98" s="815"/>
      <c r="F98" s="586"/>
    </row>
    <row r="99" spans="1:8" ht="12.75" customHeight="1" x14ac:dyDescent="0.2">
      <c r="A99" s="53"/>
      <c r="B99" s="51"/>
      <c r="C99" s="53"/>
      <c r="D99" s="52"/>
      <c r="E99" s="43"/>
      <c r="F99" s="43"/>
    </row>
    <row r="100" spans="1:8" ht="12.75" customHeight="1" x14ac:dyDescent="0.2">
      <c r="A100" s="51"/>
      <c r="B100" s="51"/>
      <c r="C100" s="50"/>
      <c r="D100" s="49"/>
      <c r="E100" s="43"/>
      <c r="F100" s="43"/>
    </row>
    <row r="101" spans="1:8" ht="12.75" customHeight="1" x14ac:dyDescent="0.2">
      <c r="A101" s="48"/>
      <c r="B101" s="46"/>
      <c r="C101" s="45"/>
      <c r="D101" s="44"/>
      <c r="E101" s="43"/>
      <c r="F101" s="43"/>
      <c r="H101" s="1"/>
    </row>
    <row r="102" spans="1:8" ht="12.75" customHeight="1" x14ac:dyDescent="0.2">
      <c r="A102" s="48"/>
      <c r="B102" s="46"/>
      <c r="C102" s="45"/>
      <c r="D102" s="44"/>
      <c r="E102" s="43"/>
      <c r="F102" s="43"/>
      <c r="H102" s="1"/>
    </row>
    <row r="103" spans="1:8" ht="12.75" customHeight="1" x14ac:dyDescent="0.2">
      <c r="A103" s="48"/>
      <c r="B103" s="46"/>
      <c r="C103" s="45"/>
      <c r="D103" s="44"/>
      <c r="E103" s="43"/>
      <c r="F103" s="43"/>
      <c r="H103" s="1"/>
    </row>
    <row r="104" spans="1:8" ht="12.75" customHeight="1" x14ac:dyDescent="0.2">
      <c r="A104" s="48"/>
      <c r="B104" s="46"/>
      <c r="C104" s="45"/>
      <c r="D104" s="44"/>
      <c r="E104" s="43"/>
      <c r="F104" s="43"/>
      <c r="H104" s="1"/>
    </row>
    <row r="105" spans="1:8" ht="12.75" customHeight="1" x14ac:dyDescent="0.2">
      <c r="A105" s="47"/>
      <c r="B105" s="46"/>
      <c r="C105" s="45"/>
      <c r="D105" s="44"/>
      <c r="E105" s="43"/>
      <c r="F105" s="43"/>
      <c r="H105" s="1"/>
    </row>
    <row r="106" spans="1:8" ht="12.75" customHeight="1" x14ac:dyDescent="0.2">
      <c r="A106" s="47"/>
      <c r="B106" s="46"/>
      <c r="C106" s="45"/>
      <c r="D106" s="44"/>
      <c r="E106" s="43"/>
      <c r="F106" s="43"/>
      <c r="H106" s="1"/>
    </row>
    <row r="107" spans="1:8" ht="12.75" customHeight="1" x14ac:dyDescent="0.2">
      <c r="E107" s="42"/>
      <c r="F107" s="42"/>
    </row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</sheetData>
  <sortState ref="C52:F64">
    <sortCondition ref="C52:C64"/>
  </sortState>
  <mergeCells count="16">
    <mergeCell ref="B5:B21"/>
    <mergeCell ref="B22:B48"/>
    <mergeCell ref="B49:B61"/>
    <mergeCell ref="A1:F1"/>
    <mergeCell ref="A63:A87"/>
    <mergeCell ref="B63:B87"/>
    <mergeCell ref="D63:D87"/>
    <mergeCell ref="E63:E87"/>
    <mergeCell ref="A96:E96"/>
    <mergeCell ref="A98:E98"/>
    <mergeCell ref="A88:B88"/>
    <mergeCell ref="A89:E89"/>
    <mergeCell ref="A91:C91"/>
    <mergeCell ref="A93:E93"/>
    <mergeCell ref="A94:E94"/>
    <mergeCell ref="A95:E95"/>
  </mergeCells>
  <printOptions horizontalCentered="1" verticalCentered="1"/>
  <pageMargins left="0.39370078740157483" right="0.39370078740157483" top="0.39370078740157483" bottom="0.19685039370078741" header="0" footer="0"/>
  <pageSetup scale="82" fitToHeight="9" orientation="portrait" r:id="rId1"/>
  <headerFooter alignWithMargins="0"/>
  <rowBreaks count="1" manualBreakCount="1">
    <brk id="6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325"/>
  <sheetViews>
    <sheetView showGridLines="0" showZeros="0" zoomScale="110" zoomScaleNormal="110" zoomScaleSheetLayoutView="100" workbookViewId="0">
      <selection activeCell="A13" sqref="A13:A18"/>
    </sheetView>
  </sheetViews>
  <sheetFormatPr baseColWidth="10" defaultColWidth="11.42578125" defaultRowHeight="12" x14ac:dyDescent="0.2"/>
  <cols>
    <col min="1" max="1" width="51" style="6" customWidth="1"/>
    <col min="2" max="2" width="51.42578125" style="38" bestFit="1" customWidth="1"/>
    <col min="3" max="16384" width="11.42578125" style="73"/>
  </cols>
  <sheetData>
    <row r="1" spans="1:2" x14ac:dyDescent="0.2">
      <c r="A1" s="860" t="s">
        <v>330</v>
      </c>
      <c r="B1" s="860"/>
    </row>
    <row r="2" spans="1:2" x14ac:dyDescent="0.2">
      <c r="A2" s="91"/>
      <c r="B2" s="90"/>
    </row>
    <row r="3" spans="1:2" ht="24" customHeight="1" x14ac:dyDescent="0.2">
      <c r="A3" s="89" t="s">
        <v>329</v>
      </c>
      <c r="B3" s="88" t="s">
        <v>185</v>
      </c>
    </row>
    <row r="4" spans="1:2" x14ac:dyDescent="0.2">
      <c r="A4" s="16" t="s">
        <v>328</v>
      </c>
      <c r="B4" s="87"/>
    </row>
    <row r="5" spans="1:2" x14ac:dyDescent="0.2">
      <c r="A5" s="856" t="s">
        <v>63</v>
      </c>
      <c r="B5" s="83" t="s">
        <v>307</v>
      </c>
    </row>
    <row r="6" spans="1:2" x14ac:dyDescent="0.2">
      <c r="A6" s="856"/>
      <c r="B6" s="83" t="s">
        <v>310</v>
      </c>
    </row>
    <row r="7" spans="1:2" x14ac:dyDescent="0.2">
      <c r="A7" s="861" t="s">
        <v>59</v>
      </c>
      <c r="B7" s="84" t="s">
        <v>305</v>
      </c>
    </row>
    <row r="8" spans="1:2" x14ac:dyDescent="0.2">
      <c r="A8" s="861"/>
      <c r="B8" s="84" t="s">
        <v>304</v>
      </c>
    </row>
    <row r="9" spans="1:2" x14ac:dyDescent="0.2">
      <c r="A9" s="861"/>
      <c r="B9" s="84" t="s">
        <v>114</v>
      </c>
    </row>
    <row r="10" spans="1:2" x14ac:dyDescent="0.2">
      <c r="A10" s="837" t="s">
        <v>125</v>
      </c>
      <c r="B10" s="83" t="s">
        <v>307</v>
      </c>
    </row>
    <row r="11" spans="1:2" x14ac:dyDescent="0.2">
      <c r="A11" s="838"/>
      <c r="B11" s="83" t="s">
        <v>327</v>
      </c>
    </row>
    <row r="12" spans="1:2" x14ac:dyDescent="0.2">
      <c r="A12" s="839"/>
      <c r="B12" s="83" t="s">
        <v>320</v>
      </c>
    </row>
    <row r="13" spans="1:2" s="86" customFormat="1" x14ac:dyDescent="0.2">
      <c r="A13" s="854" t="s">
        <v>54</v>
      </c>
      <c r="B13" s="85" t="s">
        <v>317</v>
      </c>
    </row>
    <row r="14" spans="1:2" s="86" customFormat="1" x14ac:dyDescent="0.2">
      <c r="A14" s="855"/>
      <c r="B14" s="85" t="s">
        <v>310</v>
      </c>
    </row>
    <row r="15" spans="1:2" x14ac:dyDescent="0.2">
      <c r="A15" s="855"/>
      <c r="B15" s="85" t="s">
        <v>315</v>
      </c>
    </row>
    <row r="16" spans="1:2" x14ac:dyDescent="0.2">
      <c r="A16" s="855"/>
      <c r="B16" s="85" t="s">
        <v>314</v>
      </c>
    </row>
    <row r="17" spans="1:2" x14ac:dyDescent="0.2">
      <c r="A17" s="855"/>
      <c r="B17" s="85" t="s">
        <v>313</v>
      </c>
    </row>
    <row r="18" spans="1:2" x14ac:dyDescent="0.2">
      <c r="A18" s="855"/>
      <c r="B18" s="85" t="s">
        <v>118</v>
      </c>
    </row>
    <row r="19" spans="1:2" x14ac:dyDescent="0.2">
      <c r="A19" s="856" t="s">
        <v>53</v>
      </c>
      <c r="B19" s="83" t="s">
        <v>318</v>
      </c>
    </row>
    <row r="20" spans="1:2" x14ac:dyDescent="0.2">
      <c r="A20" s="856"/>
      <c r="B20" s="83" t="s">
        <v>317</v>
      </c>
    </row>
    <row r="21" spans="1:2" x14ac:dyDescent="0.2">
      <c r="A21" s="856"/>
      <c r="B21" s="83" t="s">
        <v>316</v>
      </c>
    </row>
    <row r="22" spans="1:2" x14ac:dyDescent="0.2">
      <c r="A22" s="856"/>
      <c r="B22" s="83" t="s">
        <v>315</v>
      </c>
    </row>
    <row r="23" spans="1:2" x14ac:dyDescent="0.2">
      <c r="A23" s="856"/>
      <c r="B23" s="83" t="s">
        <v>314</v>
      </c>
    </row>
    <row r="24" spans="1:2" x14ac:dyDescent="0.2">
      <c r="A24" s="856"/>
      <c r="B24" s="83" t="s">
        <v>313</v>
      </c>
    </row>
    <row r="25" spans="1:2" x14ac:dyDescent="0.2">
      <c r="A25" s="856"/>
      <c r="B25" s="83" t="s">
        <v>118</v>
      </c>
    </row>
    <row r="26" spans="1:2" x14ac:dyDescent="0.2">
      <c r="A26" s="857" t="s">
        <v>44</v>
      </c>
      <c r="B26" s="84" t="s">
        <v>312</v>
      </c>
    </row>
    <row r="27" spans="1:2" x14ac:dyDescent="0.2">
      <c r="A27" s="858"/>
      <c r="B27" s="84" t="s">
        <v>301</v>
      </c>
    </row>
    <row r="28" spans="1:2" x14ac:dyDescent="0.2">
      <c r="A28" s="858"/>
      <c r="B28" s="84" t="s">
        <v>303</v>
      </c>
    </row>
    <row r="29" spans="1:2" x14ac:dyDescent="0.2">
      <c r="A29" s="858"/>
      <c r="B29" s="84" t="s">
        <v>311</v>
      </c>
    </row>
    <row r="30" spans="1:2" x14ac:dyDescent="0.2">
      <c r="A30" s="859"/>
      <c r="B30" s="84" t="s">
        <v>310</v>
      </c>
    </row>
    <row r="31" spans="1:2" x14ac:dyDescent="0.2">
      <c r="A31" s="851" t="s">
        <v>25</v>
      </c>
      <c r="B31" s="83" t="s">
        <v>322</v>
      </c>
    </row>
    <row r="32" spans="1:2" x14ac:dyDescent="0.2">
      <c r="A32" s="852"/>
      <c r="B32" s="83" t="s">
        <v>327</v>
      </c>
    </row>
    <row r="33" spans="1:2" x14ac:dyDescent="0.2">
      <c r="A33" s="852"/>
      <c r="B33" s="83" t="s">
        <v>314</v>
      </c>
    </row>
    <row r="34" spans="1:2" x14ac:dyDescent="0.2">
      <c r="A34" s="852"/>
      <c r="B34" s="83" t="s">
        <v>321</v>
      </c>
    </row>
    <row r="35" spans="1:2" x14ac:dyDescent="0.2">
      <c r="A35" s="852"/>
      <c r="B35" s="83" t="s">
        <v>320</v>
      </c>
    </row>
    <row r="36" spans="1:2" x14ac:dyDescent="0.2">
      <c r="A36" s="852"/>
      <c r="B36" s="83" t="s">
        <v>326</v>
      </c>
    </row>
    <row r="37" spans="1:2" x14ac:dyDescent="0.2">
      <c r="A37" s="853"/>
      <c r="B37" s="83" t="s">
        <v>325</v>
      </c>
    </row>
    <row r="38" spans="1:2" x14ac:dyDescent="0.2">
      <c r="A38" s="840" t="s">
        <v>126</v>
      </c>
      <c r="B38" s="81" t="s">
        <v>309</v>
      </c>
    </row>
    <row r="39" spans="1:2" x14ac:dyDescent="0.2">
      <c r="A39" s="848"/>
      <c r="B39" s="81" t="s">
        <v>324</v>
      </c>
    </row>
    <row r="40" spans="1:2" x14ac:dyDescent="0.2">
      <c r="A40" s="841"/>
      <c r="B40" s="81" t="s">
        <v>320</v>
      </c>
    </row>
    <row r="41" spans="1:2" x14ac:dyDescent="0.2">
      <c r="A41" s="851" t="s">
        <v>116</v>
      </c>
      <c r="B41" s="83" t="s">
        <v>302</v>
      </c>
    </row>
    <row r="42" spans="1:2" x14ac:dyDescent="0.2">
      <c r="A42" s="852"/>
      <c r="B42" s="83" t="s">
        <v>306</v>
      </c>
    </row>
    <row r="43" spans="1:2" x14ac:dyDescent="0.2">
      <c r="A43" s="853"/>
      <c r="B43" s="83" t="s">
        <v>117</v>
      </c>
    </row>
    <row r="44" spans="1:2" x14ac:dyDescent="0.2">
      <c r="A44" s="840" t="s">
        <v>30</v>
      </c>
      <c r="B44" s="81" t="s">
        <v>300</v>
      </c>
    </row>
    <row r="45" spans="1:2" x14ac:dyDescent="0.2">
      <c r="A45" s="848"/>
      <c r="B45" s="81" t="s">
        <v>117</v>
      </c>
    </row>
    <row r="46" spans="1:2" x14ac:dyDescent="0.2">
      <c r="A46" s="841"/>
      <c r="B46" s="81" t="s">
        <v>114</v>
      </c>
    </row>
    <row r="47" spans="1:2" x14ac:dyDescent="0.2">
      <c r="A47" s="851" t="s">
        <v>28</v>
      </c>
      <c r="B47" s="83" t="s">
        <v>305</v>
      </c>
    </row>
    <row r="48" spans="1:2" x14ac:dyDescent="0.2">
      <c r="A48" s="852"/>
      <c r="B48" s="83" t="s">
        <v>117</v>
      </c>
    </row>
    <row r="49" spans="1:2" x14ac:dyDescent="0.2">
      <c r="A49" s="853"/>
      <c r="B49" s="83" t="s">
        <v>111</v>
      </c>
    </row>
    <row r="50" spans="1:2" x14ac:dyDescent="0.2">
      <c r="A50" s="840" t="s">
        <v>323</v>
      </c>
      <c r="B50" s="81" t="s">
        <v>117</v>
      </c>
    </row>
    <row r="51" spans="1:2" x14ac:dyDescent="0.2">
      <c r="A51" s="848"/>
      <c r="B51" s="81" t="s">
        <v>111</v>
      </c>
    </row>
    <row r="52" spans="1:2" x14ac:dyDescent="0.2">
      <c r="A52" s="841"/>
      <c r="B52" s="81" t="s">
        <v>109</v>
      </c>
    </row>
    <row r="53" spans="1:2" x14ac:dyDescent="0.2">
      <c r="A53" s="837" t="s">
        <v>33</v>
      </c>
      <c r="B53" s="83" t="s">
        <v>322</v>
      </c>
    </row>
    <row r="54" spans="1:2" x14ac:dyDescent="0.2">
      <c r="A54" s="839"/>
      <c r="B54" s="83" t="s">
        <v>321</v>
      </c>
    </row>
    <row r="55" spans="1:2" x14ac:dyDescent="0.2">
      <c r="A55" s="840" t="s">
        <v>124</v>
      </c>
      <c r="B55" s="81" t="s">
        <v>315</v>
      </c>
    </row>
    <row r="56" spans="1:2" x14ac:dyDescent="0.2">
      <c r="A56" s="848"/>
      <c r="B56" s="81" t="s">
        <v>320</v>
      </c>
    </row>
    <row r="57" spans="1:2" x14ac:dyDescent="0.2">
      <c r="A57" s="841"/>
      <c r="B57" s="81" t="s">
        <v>319</v>
      </c>
    </row>
    <row r="58" spans="1:2" x14ac:dyDescent="0.2">
      <c r="A58" s="837" t="s">
        <v>22</v>
      </c>
      <c r="B58" s="83" t="s">
        <v>318</v>
      </c>
    </row>
    <row r="59" spans="1:2" x14ac:dyDescent="0.2">
      <c r="A59" s="838"/>
      <c r="B59" s="83" t="s">
        <v>317</v>
      </c>
    </row>
    <row r="60" spans="1:2" x14ac:dyDescent="0.2">
      <c r="A60" s="838"/>
      <c r="B60" s="83" t="s">
        <v>316</v>
      </c>
    </row>
    <row r="61" spans="1:2" x14ac:dyDescent="0.2">
      <c r="A61" s="838"/>
      <c r="B61" s="83" t="s">
        <v>315</v>
      </c>
    </row>
    <row r="62" spans="1:2" x14ac:dyDescent="0.2">
      <c r="A62" s="838"/>
      <c r="B62" s="83" t="s">
        <v>314</v>
      </c>
    </row>
    <row r="63" spans="1:2" x14ac:dyDescent="0.2">
      <c r="A63" s="838"/>
      <c r="B63" s="83" t="s">
        <v>313</v>
      </c>
    </row>
    <row r="64" spans="1:2" x14ac:dyDescent="0.2">
      <c r="A64" s="839"/>
      <c r="B64" s="83" t="s">
        <v>118</v>
      </c>
    </row>
    <row r="65" spans="1:2" x14ac:dyDescent="0.2">
      <c r="A65" s="840" t="s">
        <v>17</v>
      </c>
      <c r="B65" s="81" t="s">
        <v>312</v>
      </c>
    </row>
    <row r="66" spans="1:2" x14ac:dyDescent="0.2">
      <c r="A66" s="848"/>
      <c r="B66" s="81" t="s">
        <v>301</v>
      </c>
    </row>
    <row r="67" spans="1:2" x14ac:dyDescent="0.2">
      <c r="A67" s="848"/>
      <c r="B67" s="81" t="s">
        <v>303</v>
      </c>
    </row>
    <row r="68" spans="1:2" x14ac:dyDescent="0.2">
      <c r="A68" s="848"/>
      <c r="B68" s="81" t="s">
        <v>311</v>
      </c>
    </row>
    <row r="69" spans="1:2" x14ac:dyDescent="0.2">
      <c r="A69" s="841"/>
      <c r="B69" s="81" t="s">
        <v>310</v>
      </c>
    </row>
    <row r="70" spans="1:2" x14ac:dyDescent="0.2">
      <c r="A70" s="837" t="s">
        <v>20</v>
      </c>
      <c r="B70" s="83" t="s">
        <v>305</v>
      </c>
    </row>
    <row r="71" spans="1:2" x14ac:dyDescent="0.2">
      <c r="A71" s="838"/>
      <c r="B71" s="83" t="s">
        <v>309</v>
      </c>
    </row>
    <row r="72" spans="1:2" x14ac:dyDescent="0.2">
      <c r="A72" s="838"/>
      <c r="B72" s="83" t="s">
        <v>285</v>
      </c>
    </row>
    <row r="73" spans="1:2" x14ac:dyDescent="0.2">
      <c r="A73" s="838"/>
      <c r="B73" s="83" t="s">
        <v>308</v>
      </c>
    </row>
    <row r="74" spans="1:2" x14ac:dyDescent="0.2">
      <c r="A74" s="839"/>
      <c r="B74" s="83" t="s">
        <v>115</v>
      </c>
    </row>
    <row r="75" spans="1:2" x14ac:dyDescent="0.2">
      <c r="A75" s="840" t="s">
        <v>15</v>
      </c>
      <c r="B75" s="81" t="s">
        <v>307</v>
      </c>
    </row>
    <row r="76" spans="1:2" x14ac:dyDescent="0.2">
      <c r="A76" s="841"/>
      <c r="B76" s="81" t="s">
        <v>306</v>
      </c>
    </row>
    <row r="77" spans="1:2" x14ac:dyDescent="0.2">
      <c r="A77" s="842" t="s">
        <v>14</v>
      </c>
      <c r="B77" s="82" t="s">
        <v>305</v>
      </c>
    </row>
    <row r="78" spans="1:2" x14ac:dyDescent="0.2">
      <c r="A78" s="843"/>
      <c r="B78" s="82" t="s">
        <v>304</v>
      </c>
    </row>
    <row r="79" spans="1:2" x14ac:dyDescent="0.2">
      <c r="A79" s="844"/>
      <c r="B79" s="82" t="s">
        <v>303</v>
      </c>
    </row>
    <row r="80" spans="1:2" x14ac:dyDescent="0.2">
      <c r="A80" s="840" t="s">
        <v>23</v>
      </c>
      <c r="B80" s="81" t="s">
        <v>302</v>
      </c>
    </row>
    <row r="81" spans="1:2" x14ac:dyDescent="0.2">
      <c r="A81" s="841"/>
      <c r="B81" s="81" t="s">
        <v>301</v>
      </c>
    </row>
    <row r="82" spans="1:2" x14ac:dyDescent="0.2">
      <c r="A82" s="845" t="s">
        <v>10</v>
      </c>
      <c r="B82" s="80" t="s">
        <v>300</v>
      </c>
    </row>
    <row r="83" spans="1:2" x14ac:dyDescent="0.2">
      <c r="A83" s="846"/>
      <c r="B83" s="80" t="s">
        <v>117</v>
      </c>
    </row>
    <row r="84" spans="1:2" x14ac:dyDescent="0.2">
      <c r="A84" s="847"/>
      <c r="B84" s="80" t="s">
        <v>114</v>
      </c>
    </row>
    <row r="85" spans="1:2" x14ac:dyDescent="0.2">
      <c r="A85" s="16" t="s">
        <v>299</v>
      </c>
      <c r="B85" s="15"/>
    </row>
    <row r="86" spans="1:2" x14ac:dyDescent="0.2">
      <c r="A86" s="26" t="s">
        <v>67</v>
      </c>
      <c r="B86" s="837" t="s">
        <v>298</v>
      </c>
    </row>
    <row r="87" spans="1:2" x14ac:dyDescent="0.2">
      <c r="A87" s="26" t="s">
        <v>94</v>
      </c>
      <c r="B87" s="838"/>
    </row>
    <row r="88" spans="1:2" x14ac:dyDescent="0.2">
      <c r="A88" s="26" t="s">
        <v>86</v>
      </c>
      <c r="B88" s="838"/>
    </row>
    <row r="89" spans="1:2" x14ac:dyDescent="0.2">
      <c r="A89" s="26" t="s">
        <v>297</v>
      </c>
      <c r="B89" s="838"/>
    </row>
    <row r="90" spans="1:2" x14ac:dyDescent="0.2">
      <c r="A90" s="26" t="s">
        <v>296</v>
      </c>
      <c r="B90" s="838"/>
    </row>
    <row r="91" spans="1:2" x14ac:dyDescent="0.2">
      <c r="A91" s="26" t="s">
        <v>295</v>
      </c>
      <c r="B91" s="838"/>
    </row>
    <row r="92" spans="1:2" x14ac:dyDescent="0.2">
      <c r="A92" s="26" t="s">
        <v>81</v>
      </c>
      <c r="B92" s="838"/>
    </row>
    <row r="93" spans="1:2" x14ac:dyDescent="0.2">
      <c r="A93" s="26" t="s">
        <v>79</v>
      </c>
      <c r="B93" s="838"/>
    </row>
    <row r="94" spans="1:2" x14ac:dyDescent="0.2">
      <c r="A94" s="26" t="s">
        <v>294</v>
      </c>
      <c r="B94" s="838"/>
    </row>
    <row r="95" spans="1:2" x14ac:dyDescent="0.2">
      <c r="A95" s="26" t="s">
        <v>65</v>
      </c>
      <c r="B95" s="838"/>
    </row>
    <row r="96" spans="1:2" x14ac:dyDescent="0.2">
      <c r="A96" s="26" t="s">
        <v>71</v>
      </c>
      <c r="B96" s="839"/>
    </row>
    <row r="97" spans="1:2" x14ac:dyDescent="0.2">
      <c r="A97" s="18" t="s">
        <v>293</v>
      </c>
      <c r="B97" s="806" t="s">
        <v>292</v>
      </c>
    </row>
    <row r="98" spans="1:2" ht="12" customHeight="1" x14ac:dyDescent="0.2">
      <c r="A98" s="18" t="s">
        <v>93</v>
      </c>
      <c r="B98" s="807"/>
    </row>
    <row r="99" spans="1:2" x14ac:dyDescent="0.2">
      <c r="A99" s="18" t="s">
        <v>291</v>
      </c>
      <c r="B99" s="807"/>
    </row>
    <row r="100" spans="1:2" x14ac:dyDescent="0.2">
      <c r="A100" s="18" t="s">
        <v>76</v>
      </c>
      <c r="B100" s="807"/>
    </row>
    <row r="101" spans="1:2" ht="24" x14ac:dyDescent="0.2">
      <c r="A101" s="26" t="s">
        <v>83</v>
      </c>
      <c r="B101" s="694" t="s">
        <v>290</v>
      </c>
    </row>
    <row r="102" spans="1:2" x14ac:dyDescent="0.2">
      <c r="A102" s="24" t="s">
        <v>289</v>
      </c>
      <c r="B102" s="840" t="s">
        <v>288</v>
      </c>
    </row>
    <row r="103" spans="1:2" x14ac:dyDescent="0.2">
      <c r="A103" s="24" t="s">
        <v>287</v>
      </c>
      <c r="B103" s="849"/>
    </row>
    <row r="104" spans="1:2" x14ac:dyDescent="0.2">
      <c r="A104" s="24" t="s">
        <v>90</v>
      </c>
      <c r="B104" s="849"/>
    </row>
    <row r="105" spans="1:2" x14ac:dyDescent="0.2">
      <c r="A105" s="24" t="s">
        <v>88</v>
      </c>
      <c r="B105" s="849"/>
    </row>
    <row r="106" spans="1:2" x14ac:dyDescent="0.2">
      <c r="A106" s="24" t="s">
        <v>286</v>
      </c>
      <c r="B106" s="849"/>
    </row>
    <row r="107" spans="1:2" x14ac:dyDescent="0.2">
      <c r="A107" s="24" t="s">
        <v>72</v>
      </c>
      <c r="B107" s="849"/>
    </row>
    <row r="108" spans="1:2" x14ac:dyDescent="0.2">
      <c r="A108" s="24" t="s">
        <v>70</v>
      </c>
      <c r="B108" s="849"/>
    </row>
    <row r="109" spans="1:2" x14ac:dyDescent="0.2">
      <c r="A109" s="24" t="s">
        <v>68</v>
      </c>
      <c r="B109" s="850"/>
    </row>
    <row r="110" spans="1:2" x14ac:dyDescent="0.2">
      <c r="A110" s="834" t="s">
        <v>80</v>
      </c>
      <c r="B110" s="79" t="s">
        <v>285</v>
      </c>
    </row>
    <row r="111" spans="1:2" x14ac:dyDescent="0.2">
      <c r="A111" s="835"/>
      <c r="B111" s="587" t="s">
        <v>284</v>
      </c>
    </row>
    <row r="112" spans="1:2" x14ac:dyDescent="0.2">
      <c r="A112" s="836"/>
      <c r="B112" s="587" t="s">
        <v>283</v>
      </c>
    </row>
    <row r="113" spans="1:2" x14ac:dyDescent="0.2">
      <c r="A113" s="78"/>
      <c r="B113" s="77"/>
    </row>
    <row r="114" spans="1:2" x14ac:dyDescent="0.2">
      <c r="A114" s="76"/>
      <c r="B114" s="76"/>
    </row>
    <row r="115" spans="1:2" x14ac:dyDescent="0.2">
      <c r="A115" s="75" t="s">
        <v>99</v>
      </c>
      <c r="B115" s="75"/>
    </row>
    <row r="116" spans="1:2" x14ac:dyDescent="0.2">
      <c r="A116" s="74"/>
      <c r="B116" s="73"/>
    </row>
    <row r="118" spans="1:2" x14ac:dyDescent="0.2">
      <c r="A118" s="74"/>
      <c r="B118" s="73"/>
    </row>
    <row r="119" spans="1:2" x14ac:dyDescent="0.2">
      <c r="A119" s="74"/>
      <c r="B119" s="73"/>
    </row>
    <row r="120" spans="1:2" x14ac:dyDescent="0.2">
      <c r="A120" s="74"/>
      <c r="B120" s="73"/>
    </row>
    <row r="121" spans="1:2" x14ac:dyDescent="0.2">
      <c r="A121" s="74"/>
      <c r="B121" s="73"/>
    </row>
    <row r="122" spans="1:2" x14ac:dyDescent="0.2">
      <c r="A122" s="74"/>
      <c r="B122" s="73"/>
    </row>
    <row r="123" spans="1:2" x14ac:dyDescent="0.2">
      <c r="A123" s="74"/>
      <c r="B123" s="73"/>
    </row>
    <row r="124" spans="1:2" x14ac:dyDescent="0.2">
      <c r="A124" s="74"/>
      <c r="B124" s="73"/>
    </row>
    <row r="125" spans="1:2" x14ac:dyDescent="0.2">
      <c r="A125" s="74"/>
      <c r="B125" s="73"/>
    </row>
    <row r="126" spans="1:2" x14ac:dyDescent="0.2">
      <c r="A126" s="74"/>
      <c r="B126" s="73"/>
    </row>
    <row r="127" spans="1:2" x14ac:dyDescent="0.2">
      <c r="A127" s="74"/>
      <c r="B127" s="73"/>
    </row>
    <row r="128" spans="1:2" x14ac:dyDescent="0.2">
      <c r="A128" s="74"/>
      <c r="B128" s="73"/>
    </row>
    <row r="129" spans="1:2" x14ac:dyDescent="0.2">
      <c r="A129" s="74"/>
      <c r="B129" s="73"/>
    </row>
    <row r="130" spans="1:2" x14ac:dyDescent="0.2">
      <c r="A130" s="74"/>
      <c r="B130" s="73"/>
    </row>
    <row r="131" spans="1:2" x14ac:dyDescent="0.2">
      <c r="A131" s="74"/>
      <c r="B131" s="73"/>
    </row>
    <row r="132" spans="1:2" x14ac:dyDescent="0.2">
      <c r="A132" s="74"/>
      <c r="B132" s="73"/>
    </row>
    <row r="133" spans="1:2" x14ac:dyDescent="0.2">
      <c r="A133" s="74"/>
      <c r="B133" s="73"/>
    </row>
    <row r="134" spans="1:2" x14ac:dyDescent="0.2">
      <c r="A134" s="74"/>
      <c r="B134" s="73"/>
    </row>
    <row r="135" spans="1:2" x14ac:dyDescent="0.2">
      <c r="A135" s="74"/>
      <c r="B135" s="73"/>
    </row>
    <row r="136" spans="1:2" x14ac:dyDescent="0.2">
      <c r="A136" s="74"/>
      <c r="B136" s="73"/>
    </row>
    <row r="137" spans="1:2" x14ac:dyDescent="0.2">
      <c r="A137" s="74"/>
      <c r="B137" s="73"/>
    </row>
    <row r="138" spans="1:2" x14ac:dyDescent="0.2">
      <c r="A138" s="74"/>
      <c r="B138" s="73"/>
    </row>
    <row r="139" spans="1:2" x14ac:dyDescent="0.2">
      <c r="A139" s="74"/>
      <c r="B139" s="73"/>
    </row>
    <row r="140" spans="1:2" x14ac:dyDescent="0.2">
      <c r="A140" s="74"/>
      <c r="B140" s="73"/>
    </row>
    <row r="141" spans="1:2" x14ac:dyDescent="0.2">
      <c r="A141" s="74"/>
      <c r="B141" s="73"/>
    </row>
    <row r="142" spans="1:2" x14ac:dyDescent="0.2">
      <c r="A142" s="74"/>
      <c r="B142" s="73"/>
    </row>
    <row r="143" spans="1:2" x14ac:dyDescent="0.2">
      <c r="A143" s="74"/>
      <c r="B143" s="73"/>
    </row>
    <row r="144" spans="1:2" x14ac:dyDescent="0.2">
      <c r="A144" s="74"/>
      <c r="B144" s="73"/>
    </row>
    <row r="145" spans="1:2" x14ac:dyDescent="0.2">
      <c r="A145" s="74"/>
      <c r="B145" s="73"/>
    </row>
    <row r="146" spans="1:2" x14ac:dyDescent="0.2">
      <c r="A146" s="74"/>
      <c r="B146" s="73"/>
    </row>
    <row r="147" spans="1:2" x14ac:dyDescent="0.2">
      <c r="A147" s="74"/>
      <c r="B147" s="73"/>
    </row>
    <row r="148" spans="1:2" x14ac:dyDescent="0.2">
      <c r="A148" s="74"/>
      <c r="B148" s="73"/>
    </row>
    <row r="149" spans="1:2" x14ac:dyDescent="0.2">
      <c r="A149" s="74"/>
      <c r="B149" s="73"/>
    </row>
    <row r="150" spans="1:2" x14ac:dyDescent="0.2">
      <c r="A150" s="74"/>
      <c r="B150" s="73"/>
    </row>
    <row r="151" spans="1:2" x14ac:dyDescent="0.2">
      <c r="A151" s="74"/>
      <c r="B151" s="73"/>
    </row>
    <row r="152" spans="1:2" x14ac:dyDescent="0.2">
      <c r="A152" s="74"/>
      <c r="B152" s="73"/>
    </row>
    <row r="153" spans="1:2" x14ac:dyDescent="0.2">
      <c r="A153" s="74"/>
      <c r="B153" s="73"/>
    </row>
    <row r="154" spans="1:2" x14ac:dyDescent="0.2">
      <c r="A154" s="74"/>
      <c r="B154" s="73"/>
    </row>
    <row r="155" spans="1:2" x14ac:dyDescent="0.2">
      <c r="A155" s="74"/>
      <c r="B155" s="73"/>
    </row>
    <row r="156" spans="1:2" x14ac:dyDescent="0.2">
      <c r="A156" s="74"/>
      <c r="B156" s="73"/>
    </row>
    <row r="157" spans="1:2" x14ac:dyDescent="0.2">
      <c r="A157" s="74"/>
      <c r="B157" s="73"/>
    </row>
    <row r="158" spans="1:2" x14ac:dyDescent="0.2">
      <c r="A158" s="74"/>
      <c r="B158" s="73"/>
    </row>
    <row r="159" spans="1:2" x14ac:dyDescent="0.2">
      <c r="A159" s="74"/>
      <c r="B159" s="73"/>
    </row>
    <row r="160" spans="1:2" x14ac:dyDescent="0.2">
      <c r="A160" s="74"/>
      <c r="B160" s="73"/>
    </row>
    <row r="161" spans="1:2" x14ac:dyDescent="0.2">
      <c r="A161" s="74"/>
      <c r="B161" s="73"/>
    </row>
    <row r="162" spans="1:2" x14ac:dyDescent="0.2">
      <c r="A162" s="74"/>
      <c r="B162" s="73"/>
    </row>
    <row r="163" spans="1:2" x14ac:dyDescent="0.2">
      <c r="A163" s="74"/>
      <c r="B163" s="73"/>
    </row>
    <row r="164" spans="1:2" x14ac:dyDescent="0.2">
      <c r="A164" s="74"/>
      <c r="B164" s="73"/>
    </row>
    <row r="165" spans="1:2" x14ac:dyDescent="0.2">
      <c r="A165" s="74"/>
      <c r="B165" s="73"/>
    </row>
    <row r="166" spans="1:2" x14ac:dyDescent="0.2">
      <c r="A166" s="74"/>
      <c r="B166" s="73"/>
    </row>
    <row r="167" spans="1:2" x14ac:dyDescent="0.2">
      <c r="A167" s="74"/>
      <c r="B167" s="73"/>
    </row>
    <row r="168" spans="1:2" x14ac:dyDescent="0.2">
      <c r="A168" s="74"/>
      <c r="B168" s="73"/>
    </row>
    <row r="169" spans="1:2" x14ac:dyDescent="0.2">
      <c r="A169" s="74"/>
      <c r="B169" s="73"/>
    </row>
    <row r="170" spans="1:2" x14ac:dyDescent="0.2">
      <c r="A170" s="74"/>
      <c r="B170" s="73"/>
    </row>
    <row r="171" spans="1:2" x14ac:dyDescent="0.2">
      <c r="A171" s="74"/>
      <c r="B171" s="73"/>
    </row>
    <row r="172" spans="1:2" x14ac:dyDescent="0.2">
      <c r="A172" s="74"/>
      <c r="B172" s="73"/>
    </row>
    <row r="173" spans="1:2" x14ac:dyDescent="0.2">
      <c r="A173" s="74"/>
      <c r="B173" s="73"/>
    </row>
    <row r="174" spans="1:2" x14ac:dyDescent="0.2">
      <c r="A174" s="74"/>
      <c r="B174" s="73"/>
    </row>
    <row r="175" spans="1:2" x14ac:dyDescent="0.2">
      <c r="A175" s="74"/>
      <c r="B175" s="73"/>
    </row>
    <row r="176" spans="1:2" x14ac:dyDescent="0.2">
      <c r="A176" s="74"/>
      <c r="B176" s="73"/>
    </row>
    <row r="177" spans="1:2" x14ac:dyDescent="0.2">
      <c r="A177" s="74"/>
      <c r="B177" s="73"/>
    </row>
    <row r="178" spans="1:2" x14ac:dyDescent="0.2">
      <c r="A178" s="74"/>
      <c r="B178" s="73"/>
    </row>
    <row r="179" spans="1:2" x14ac:dyDescent="0.2">
      <c r="A179" s="74"/>
      <c r="B179" s="73"/>
    </row>
    <row r="180" spans="1:2" x14ac:dyDescent="0.2">
      <c r="A180" s="74"/>
      <c r="B180" s="73"/>
    </row>
    <row r="181" spans="1:2" x14ac:dyDescent="0.2">
      <c r="A181" s="74"/>
      <c r="B181" s="73"/>
    </row>
    <row r="182" spans="1:2" x14ac:dyDescent="0.2">
      <c r="A182" s="74"/>
      <c r="B182" s="73"/>
    </row>
    <row r="183" spans="1:2" x14ac:dyDescent="0.2">
      <c r="A183" s="74"/>
      <c r="B183" s="73"/>
    </row>
    <row r="184" spans="1:2" x14ac:dyDescent="0.2">
      <c r="A184" s="74"/>
      <c r="B184" s="73"/>
    </row>
    <row r="185" spans="1:2" x14ac:dyDescent="0.2">
      <c r="A185" s="74"/>
      <c r="B185" s="73"/>
    </row>
    <row r="186" spans="1:2" x14ac:dyDescent="0.2">
      <c r="A186" s="74"/>
      <c r="B186" s="73"/>
    </row>
    <row r="187" spans="1:2" x14ac:dyDescent="0.2">
      <c r="A187" s="74"/>
      <c r="B187" s="73"/>
    </row>
    <row r="188" spans="1:2" x14ac:dyDescent="0.2">
      <c r="A188" s="74"/>
      <c r="B188" s="73"/>
    </row>
    <row r="189" spans="1:2" x14ac:dyDescent="0.2">
      <c r="A189" s="74"/>
      <c r="B189" s="73"/>
    </row>
    <row r="190" spans="1:2" x14ac:dyDescent="0.2">
      <c r="A190" s="74"/>
      <c r="B190" s="73"/>
    </row>
    <row r="191" spans="1:2" x14ac:dyDescent="0.2">
      <c r="A191" s="74"/>
      <c r="B191" s="73"/>
    </row>
    <row r="192" spans="1:2" x14ac:dyDescent="0.2">
      <c r="A192" s="74"/>
      <c r="B192" s="73"/>
    </row>
    <row r="193" spans="1:2" x14ac:dyDescent="0.2">
      <c r="A193" s="74"/>
      <c r="B193" s="73"/>
    </row>
    <row r="194" spans="1:2" x14ac:dyDescent="0.2">
      <c r="A194" s="74"/>
      <c r="B194" s="73"/>
    </row>
    <row r="195" spans="1:2" x14ac:dyDescent="0.2">
      <c r="A195" s="74"/>
      <c r="B195" s="73"/>
    </row>
    <row r="196" spans="1:2" x14ac:dyDescent="0.2">
      <c r="A196" s="74"/>
      <c r="B196" s="73"/>
    </row>
    <row r="197" spans="1:2" x14ac:dyDescent="0.2">
      <c r="A197" s="74"/>
      <c r="B197" s="73"/>
    </row>
    <row r="198" spans="1:2" x14ac:dyDescent="0.2">
      <c r="A198" s="74"/>
      <c r="B198" s="73"/>
    </row>
    <row r="199" spans="1:2" x14ac:dyDescent="0.2">
      <c r="A199" s="74"/>
      <c r="B199" s="73"/>
    </row>
    <row r="200" spans="1:2" x14ac:dyDescent="0.2">
      <c r="A200" s="74"/>
      <c r="B200" s="73"/>
    </row>
    <row r="201" spans="1:2" x14ac:dyDescent="0.2">
      <c r="A201" s="74"/>
      <c r="B201" s="73"/>
    </row>
    <row r="202" spans="1:2" x14ac:dyDescent="0.2">
      <c r="A202" s="74"/>
      <c r="B202" s="73"/>
    </row>
    <row r="203" spans="1:2" x14ac:dyDescent="0.2">
      <c r="A203" s="74"/>
      <c r="B203" s="73"/>
    </row>
    <row r="204" spans="1:2" x14ac:dyDescent="0.2">
      <c r="A204" s="74"/>
      <c r="B204" s="73"/>
    </row>
    <row r="205" spans="1:2" x14ac:dyDescent="0.2">
      <c r="A205" s="74"/>
      <c r="B205" s="73"/>
    </row>
    <row r="206" spans="1:2" x14ac:dyDescent="0.2">
      <c r="A206" s="74"/>
      <c r="B206" s="73"/>
    </row>
    <row r="207" spans="1:2" x14ac:dyDescent="0.2">
      <c r="A207" s="74"/>
      <c r="B207" s="73"/>
    </row>
    <row r="208" spans="1:2" x14ac:dyDescent="0.2">
      <c r="A208" s="74"/>
      <c r="B208" s="73"/>
    </row>
    <row r="209" spans="1:2" x14ac:dyDescent="0.2">
      <c r="A209" s="74"/>
      <c r="B209" s="73"/>
    </row>
    <row r="210" spans="1:2" x14ac:dyDescent="0.2">
      <c r="A210" s="74"/>
      <c r="B210" s="73"/>
    </row>
    <row r="211" spans="1:2" x14ac:dyDescent="0.2">
      <c r="A211" s="74"/>
      <c r="B211" s="73"/>
    </row>
    <row r="212" spans="1:2" x14ac:dyDescent="0.2">
      <c r="A212" s="74"/>
      <c r="B212" s="73"/>
    </row>
    <row r="213" spans="1:2" x14ac:dyDescent="0.2">
      <c r="A213" s="74"/>
      <c r="B213" s="73"/>
    </row>
    <row r="214" spans="1:2" x14ac:dyDescent="0.2">
      <c r="A214" s="74"/>
      <c r="B214" s="73"/>
    </row>
    <row r="215" spans="1:2" x14ac:dyDescent="0.2">
      <c r="A215" s="74"/>
      <c r="B215" s="73"/>
    </row>
    <row r="216" spans="1:2" x14ac:dyDescent="0.2">
      <c r="A216" s="74"/>
      <c r="B216" s="73"/>
    </row>
    <row r="217" spans="1:2" x14ac:dyDescent="0.2">
      <c r="A217" s="74"/>
      <c r="B217" s="73"/>
    </row>
    <row r="218" spans="1:2" x14ac:dyDescent="0.2">
      <c r="A218" s="74"/>
      <c r="B218" s="73"/>
    </row>
    <row r="219" spans="1:2" x14ac:dyDescent="0.2">
      <c r="A219" s="74"/>
      <c r="B219" s="73"/>
    </row>
    <row r="220" spans="1:2" x14ac:dyDescent="0.2">
      <c r="A220" s="74"/>
      <c r="B220" s="73"/>
    </row>
    <row r="221" spans="1:2" x14ac:dyDescent="0.2">
      <c r="A221" s="74"/>
      <c r="B221" s="73"/>
    </row>
    <row r="222" spans="1:2" x14ac:dyDescent="0.2">
      <c r="A222" s="74"/>
      <c r="B222" s="73"/>
    </row>
    <row r="223" spans="1:2" x14ac:dyDescent="0.2">
      <c r="A223" s="74"/>
      <c r="B223" s="73"/>
    </row>
    <row r="224" spans="1:2" x14ac:dyDescent="0.2">
      <c r="A224" s="74"/>
      <c r="B224" s="73"/>
    </row>
    <row r="225" spans="1:2" x14ac:dyDescent="0.2">
      <c r="A225" s="74"/>
      <c r="B225" s="73"/>
    </row>
    <row r="226" spans="1:2" x14ac:dyDescent="0.2">
      <c r="A226" s="74"/>
      <c r="B226" s="73"/>
    </row>
    <row r="227" spans="1:2" x14ac:dyDescent="0.2">
      <c r="A227" s="74"/>
      <c r="B227" s="73"/>
    </row>
    <row r="228" spans="1:2" x14ac:dyDescent="0.2">
      <c r="A228" s="74"/>
      <c r="B228" s="73"/>
    </row>
    <row r="229" spans="1:2" x14ac:dyDescent="0.2">
      <c r="A229" s="74"/>
      <c r="B229" s="73"/>
    </row>
    <row r="230" spans="1:2" x14ac:dyDescent="0.2">
      <c r="A230" s="74"/>
      <c r="B230" s="73"/>
    </row>
    <row r="231" spans="1:2" x14ac:dyDescent="0.2">
      <c r="A231" s="74"/>
      <c r="B231" s="73"/>
    </row>
    <row r="232" spans="1:2" x14ac:dyDescent="0.2">
      <c r="A232" s="74"/>
      <c r="B232" s="73"/>
    </row>
    <row r="233" spans="1:2" x14ac:dyDescent="0.2">
      <c r="A233" s="74"/>
      <c r="B233" s="73"/>
    </row>
    <row r="234" spans="1:2" x14ac:dyDescent="0.2">
      <c r="A234" s="74"/>
      <c r="B234" s="73"/>
    </row>
    <row r="235" spans="1:2" x14ac:dyDescent="0.2">
      <c r="A235" s="74"/>
      <c r="B235" s="73"/>
    </row>
    <row r="236" spans="1:2" x14ac:dyDescent="0.2">
      <c r="A236" s="74"/>
      <c r="B236" s="73"/>
    </row>
    <row r="237" spans="1:2" x14ac:dyDescent="0.2">
      <c r="A237" s="74"/>
      <c r="B237" s="73"/>
    </row>
    <row r="238" spans="1:2" x14ac:dyDescent="0.2">
      <c r="A238" s="74"/>
      <c r="B238" s="73"/>
    </row>
    <row r="239" spans="1:2" x14ac:dyDescent="0.2">
      <c r="A239" s="74"/>
      <c r="B239" s="73"/>
    </row>
    <row r="240" spans="1:2" x14ac:dyDescent="0.2">
      <c r="A240" s="74"/>
      <c r="B240" s="73"/>
    </row>
    <row r="241" spans="1:2" x14ac:dyDescent="0.2">
      <c r="A241" s="74"/>
      <c r="B241" s="73"/>
    </row>
    <row r="242" spans="1:2" x14ac:dyDescent="0.2">
      <c r="A242" s="74"/>
      <c r="B242" s="73"/>
    </row>
    <row r="243" spans="1:2" x14ac:dyDescent="0.2">
      <c r="A243" s="74"/>
      <c r="B243" s="73"/>
    </row>
    <row r="244" spans="1:2" x14ac:dyDescent="0.2">
      <c r="A244" s="74"/>
      <c r="B244" s="73"/>
    </row>
    <row r="245" spans="1:2" x14ac:dyDescent="0.2">
      <c r="A245" s="74"/>
      <c r="B245" s="73"/>
    </row>
    <row r="246" spans="1:2" x14ac:dyDescent="0.2">
      <c r="A246" s="74"/>
      <c r="B246" s="73"/>
    </row>
    <row r="247" spans="1:2" x14ac:dyDescent="0.2">
      <c r="A247" s="74"/>
      <c r="B247" s="73"/>
    </row>
    <row r="248" spans="1:2" x14ac:dyDescent="0.2">
      <c r="A248" s="74"/>
      <c r="B248" s="73"/>
    </row>
    <row r="249" spans="1:2" x14ac:dyDescent="0.2">
      <c r="A249" s="74"/>
      <c r="B249" s="73"/>
    </row>
    <row r="250" spans="1:2" x14ac:dyDescent="0.2">
      <c r="A250" s="74"/>
      <c r="B250" s="73"/>
    </row>
    <row r="251" spans="1:2" x14ac:dyDescent="0.2">
      <c r="A251" s="74"/>
      <c r="B251" s="73"/>
    </row>
    <row r="252" spans="1:2" x14ac:dyDescent="0.2">
      <c r="A252" s="74"/>
      <c r="B252" s="73"/>
    </row>
    <row r="253" spans="1:2" x14ac:dyDescent="0.2">
      <c r="A253" s="74"/>
      <c r="B253" s="73"/>
    </row>
    <row r="254" spans="1:2" x14ac:dyDescent="0.2">
      <c r="A254" s="74"/>
      <c r="B254" s="73"/>
    </row>
    <row r="255" spans="1:2" x14ac:dyDescent="0.2">
      <c r="A255" s="74"/>
      <c r="B255" s="73"/>
    </row>
    <row r="256" spans="1:2" x14ac:dyDescent="0.2">
      <c r="A256" s="74"/>
      <c r="B256" s="73"/>
    </row>
    <row r="257" spans="1:2" x14ac:dyDescent="0.2">
      <c r="A257" s="74"/>
      <c r="B257" s="73"/>
    </row>
    <row r="258" spans="1:2" x14ac:dyDescent="0.2">
      <c r="A258" s="74"/>
      <c r="B258" s="73"/>
    </row>
    <row r="259" spans="1:2" x14ac:dyDescent="0.2">
      <c r="A259" s="74"/>
      <c r="B259" s="73"/>
    </row>
    <row r="260" spans="1:2" x14ac:dyDescent="0.2">
      <c r="A260" s="74"/>
      <c r="B260" s="73"/>
    </row>
    <row r="261" spans="1:2" x14ac:dyDescent="0.2">
      <c r="A261" s="74"/>
      <c r="B261" s="73"/>
    </row>
    <row r="262" spans="1:2" x14ac:dyDescent="0.2">
      <c r="A262" s="74"/>
      <c r="B262" s="73"/>
    </row>
    <row r="263" spans="1:2" x14ac:dyDescent="0.2">
      <c r="A263" s="74"/>
      <c r="B263" s="73"/>
    </row>
    <row r="264" spans="1:2" x14ac:dyDescent="0.2">
      <c r="A264" s="74"/>
      <c r="B264" s="73"/>
    </row>
    <row r="265" spans="1:2" x14ac:dyDescent="0.2">
      <c r="A265" s="74"/>
      <c r="B265" s="73"/>
    </row>
    <row r="266" spans="1:2" x14ac:dyDescent="0.2">
      <c r="A266" s="74"/>
      <c r="B266" s="73"/>
    </row>
    <row r="267" spans="1:2" x14ac:dyDescent="0.2">
      <c r="A267" s="74"/>
      <c r="B267" s="73"/>
    </row>
    <row r="268" spans="1:2" x14ac:dyDescent="0.2">
      <c r="A268" s="74"/>
      <c r="B268" s="73"/>
    </row>
    <row r="269" spans="1:2" x14ac:dyDescent="0.2">
      <c r="A269" s="74"/>
      <c r="B269" s="73"/>
    </row>
    <row r="270" spans="1:2" x14ac:dyDescent="0.2">
      <c r="A270" s="74"/>
      <c r="B270" s="73"/>
    </row>
    <row r="271" spans="1:2" x14ac:dyDescent="0.2">
      <c r="A271" s="74"/>
      <c r="B271" s="73"/>
    </row>
    <row r="272" spans="1:2" x14ac:dyDescent="0.2">
      <c r="A272" s="74"/>
      <c r="B272" s="73"/>
    </row>
    <row r="273" spans="1:2" x14ac:dyDescent="0.2">
      <c r="A273" s="74"/>
      <c r="B273" s="73"/>
    </row>
    <row r="274" spans="1:2" x14ac:dyDescent="0.2">
      <c r="A274" s="74"/>
      <c r="B274" s="73"/>
    </row>
    <row r="275" spans="1:2" x14ac:dyDescent="0.2">
      <c r="A275" s="74"/>
      <c r="B275" s="73"/>
    </row>
    <row r="276" spans="1:2" x14ac:dyDescent="0.2">
      <c r="A276" s="74"/>
      <c r="B276" s="73"/>
    </row>
    <row r="277" spans="1:2" x14ac:dyDescent="0.2">
      <c r="A277" s="74"/>
      <c r="B277" s="73"/>
    </row>
    <row r="278" spans="1:2" x14ac:dyDescent="0.2">
      <c r="A278" s="74"/>
      <c r="B278" s="73"/>
    </row>
    <row r="279" spans="1:2" x14ac:dyDescent="0.2">
      <c r="A279" s="74"/>
      <c r="B279" s="73"/>
    </row>
    <row r="280" spans="1:2" x14ac:dyDescent="0.2">
      <c r="A280" s="74"/>
      <c r="B280" s="73"/>
    </row>
    <row r="281" spans="1:2" x14ac:dyDescent="0.2">
      <c r="A281" s="74"/>
      <c r="B281" s="73"/>
    </row>
    <row r="282" spans="1:2" x14ac:dyDescent="0.2">
      <c r="A282" s="74"/>
      <c r="B282" s="73"/>
    </row>
    <row r="283" spans="1:2" x14ac:dyDescent="0.2">
      <c r="A283" s="74"/>
      <c r="B283" s="73"/>
    </row>
    <row r="284" spans="1:2" x14ac:dyDescent="0.2">
      <c r="A284" s="74"/>
      <c r="B284" s="73"/>
    </row>
    <row r="285" spans="1:2" x14ac:dyDescent="0.2">
      <c r="A285" s="74"/>
      <c r="B285" s="73"/>
    </row>
    <row r="286" spans="1:2" x14ac:dyDescent="0.2">
      <c r="A286" s="74"/>
      <c r="B286" s="73"/>
    </row>
    <row r="287" spans="1:2" x14ac:dyDescent="0.2">
      <c r="A287" s="74"/>
      <c r="B287" s="73"/>
    </row>
    <row r="288" spans="1:2" x14ac:dyDescent="0.2">
      <c r="A288" s="74"/>
      <c r="B288" s="73"/>
    </row>
    <row r="289" spans="1:2" x14ac:dyDescent="0.2">
      <c r="A289" s="74"/>
      <c r="B289" s="73"/>
    </row>
    <row r="290" spans="1:2" x14ac:dyDescent="0.2">
      <c r="A290" s="74"/>
      <c r="B290" s="73"/>
    </row>
    <row r="291" spans="1:2" x14ac:dyDescent="0.2">
      <c r="A291" s="74"/>
      <c r="B291" s="73"/>
    </row>
    <row r="292" spans="1:2" x14ac:dyDescent="0.2">
      <c r="A292" s="74"/>
      <c r="B292" s="73"/>
    </row>
    <row r="293" spans="1:2" x14ac:dyDescent="0.2">
      <c r="A293" s="74"/>
      <c r="B293" s="73"/>
    </row>
    <row r="294" spans="1:2" x14ac:dyDescent="0.2">
      <c r="A294" s="74"/>
      <c r="B294" s="73"/>
    </row>
    <row r="295" spans="1:2" x14ac:dyDescent="0.2">
      <c r="A295" s="74"/>
      <c r="B295" s="73"/>
    </row>
    <row r="296" spans="1:2" x14ac:dyDescent="0.2">
      <c r="A296" s="74"/>
      <c r="B296" s="73"/>
    </row>
    <row r="297" spans="1:2" x14ac:dyDescent="0.2">
      <c r="A297" s="74"/>
      <c r="B297" s="73"/>
    </row>
    <row r="298" spans="1:2" x14ac:dyDescent="0.2">
      <c r="A298" s="74"/>
      <c r="B298" s="73"/>
    </row>
    <row r="299" spans="1:2" x14ac:dyDescent="0.2">
      <c r="A299" s="74"/>
      <c r="B299" s="73"/>
    </row>
    <row r="300" spans="1:2" x14ac:dyDescent="0.2">
      <c r="A300" s="74"/>
      <c r="B300" s="73"/>
    </row>
    <row r="301" spans="1:2" x14ac:dyDescent="0.2">
      <c r="A301" s="74"/>
      <c r="B301" s="73"/>
    </row>
    <row r="302" spans="1:2" x14ac:dyDescent="0.2">
      <c r="A302" s="74"/>
      <c r="B302" s="73"/>
    </row>
    <row r="303" spans="1:2" x14ac:dyDescent="0.2">
      <c r="A303" s="74"/>
      <c r="B303" s="73"/>
    </row>
    <row r="304" spans="1:2" x14ac:dyDescent="0.2">
      <c r="A304" s="74"/>
      <c r="B304" s="73"/>
    </row>
    <row r="305" spans="1:2" x14ac:dyDescent="0.2">
      <c r="A305" s="74"/>
      <c r="B305" s="73"/>
    </row>
    <row r="306" spans="1:2" x14ac:dyDescent="0.2">
      <c r="A306" s="74"/>
      <c r="B306" s="73"/>
    </row>
    <row r="307" spans="1:2" x14ac:dyDescent="0.2">
      <c r="A307" s="74"/>
      <c r="B307" s="73"/>
    </row>
    <row r="308" spans="1:2" x14ac:dyDescent="0.2">
      <c r="A308" s="74"/>
      <c r="B308" s="73"/>
    </row>
    <row r="309" spans="1:2" x14ac:dyDescent="0.2">
      <c r="A309" s="74"/>
      <c r="B309" s="73"/>
    </row>
    <row r="310" spans="1:2" x14ac:dyDescent="0.2">
      <c r="A310" s="74"/>
      <c r="B310" s="73"/>
    </row>
    <row r="311" spans="1:2" x14ac:dyDescent="0.2">
      <c r="A311" s="74"/>
      <c r="B311" s="73"/>
    </row>
    <row r="312" spans="1:2" x14ac:dyDescent="0.2">
      <c r="A312" s="74"/>
      <c r="B312" s="73"/>
    </row>
    <row r="313" spans="1:2" x14ac:dyDescent="0.2">
      <c r="A313" s="74"/>
      <c r="B313" s="73"/>
    </row>
    <row r="314" spans="1:2" x14ac:dyDescent="0.2">
      <c r="A314" s="74"/>
      <c r="B314" s="73"/>
    </row>
    <row r="315" spans="1:2" x14ac:dyDescent="0.2">
      <c r="A315" s="74"/>
      <c r="B315" s="73"/>
    </row>
    <row r="316" spans="1:2" x14ac:dyDescent="0.2">
      <c r="A316" s="74"/>
      <c r="B316" s="73"/>
    </row>
    <row r="317" spans="1:2" x14ac:dyDescent="0.2">
      <c r="A317" s="74"/>
      <c r="B317" s="73"/>
    </row>
    <row r="318" spans="1:2" x14ac:dyDescent="0.2">
      <c r="A318" s="74"/>
      <c r="B318" s="73"/>
    </row>
    <row r="319" spans="1:2" x14ac:dyDescent="0.2">
      <c r="A319" s="74"/>
      <c r="B319" s="73"/>
    </row>
    <row r="320" spans="1:2" x14ac:dyDescent="0.2">
      <c r="A320" s="74"/>
      <c r="B320" s="73"/>
    </row>
    <row r="321" spans="1:2" x14ac:dyDescent="0.2">
      <c r="A321" s="74"/>
      <c r="B321" s="73"/>
    </row>
    <row r="322" spans="1:2" x14ac:dyDescent="0.2">
      <c r="A322" s="74"/>
      <c r="B322" s="73"/>
    </row>
    <row r="323" spans="1:2" x14ac:dyDescent="0.2">
      <c r="A323" s="74"/>
      <c r="B323" s="73"/>
    </row>
    <row r="324" spans="1:2" x14ac:dyDescent="0.2">
      <c r="A324" s="74"/>
      <c r="B324" s="73"/>
    </row>
    <row r="325" spans="1:2" x14ac:dyDescent="0.2">
      <c r="A325" s="74"/>
      <c r="B325" s="73"/>
    </row>
  </sheetData>
  <mergeCells count="26">
    <mergeCell ref="A1:B1"/>
    <mergeCell ref="A5:A6"/>
    <mergeCell ref="A7:A9"/>
    <mergeCell ref="A10:A12"/>
    <mergeCell ref="A13:A18"/>
    <mergeCell ref="A19:A25"/>
    <mergeCell ref="A26:A30"/>
    <mergeCell ref="A31:A37"/>
    <mergeCell ref="A38:A40"/>
    <mergeCell ref="A41:A43"/>
    <mergeCell ref="A44:A46"/>
    <mergeCell ref="A47:A49"/>
    <mergeCell ref="A50:A52"/>
    <mergeCell ref="A53:A54"/>
    <mergeCell ref="A55:A57"/>
    <mergeCell ref="A58:A64"/>
    <mergeCell ref="A65:A69"/>
    <mergeCell ref="B97:B100"/>
    <mergeCell ref="B102:B109"/>
    <mergeCell ref="B86:B96"/>
    <mergeCell ref="A110:A112"/>
    <mergeCell ref="A70:A74"/>
    <mergeCell ref="A75:A76"/>
    <mergeCell ref="A77:A79"/>
    <mergeCell ref="A80:A81"/>
    <mergeCell ref="A82:A84"/>
  </mergeCells>
  <printOptions horizontalCentered="1" verticalCentered="1"/>
  <pageMargins left="0.39370078740157483" right="0.39370078740157483" top="0.39370078740157483" bottom="0.19685039370078741" header="0" footer="0"/>
  <pageSetup scale="84" fitToHeight="9" orientation="portrait" r:id="rId1"/>
  <headerFooter alignWithMargins="0"/>
  <rowBreaks count="1" manualBreakCount="1">
    <brk id="69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G234"/>
  <sheetViews>
    <sheetView showGridLines="0" zoomScaleNormal="100" zoomScaleSheetLayoutView="100" workbookViewId="0">
      <selection activeCell="F5" sqref="F5"/>
    </sheetView>
  </sheetViews>
  <sheetFormatPr baseColWidth="10" defaultRowHeight="12.75" customHeight="1" x14ac:dyDescent="0.2"/>
  <cols>
    <col min="1" max="1" width="38.42578125" style="170" customWidth="1"/>
    <col min="2" max="2" width="6.85546875" style="170" bestFit="1" customWidth="1"/>
    <col min="3" max="3" width="7.5703125" style="170" bestFit="1" customWidth="1"/>
    <col min="4" max="4" width="7.5703125" style="172" bestFit="1" customWidth="1"/>
    <col min="5" max="7" width="6.85546875" style="172" bestFit="1" customWidth="1"/>
    <col min="8" max="8" width="6.5703125" style="172" bestFit="1" customWidth="1"/>
    <col min="9" max="9" width="5.85546875" style="172" bestFit="1" customWidth="1"/>
    <col min="10" max="10" width="6.85546875" style="172" bestFit="1" customWidth="1"/>
    <col min="11" max="12" width="6.5703125" style="172" bestFit="1" customWidth="1"/>
    <col min="13" max="13" width="6.85546875" style="172" bestFit="1" customWidth="1"/>
    <col min="14" max="18" width="5.42578125" style="172" bestFit="1" customWidth="1"/>
    <col min="19" max="19" width="5" style="352" bestFit="1" customWidth="1"/>
    <col min="20" max="20" width="5.5703125" style="320" customWidth="1"/>
    <col min="21" max="16384" width="11.42578125" style="170"/>
  </cols>
  <sheetData>
    <row r="1" spans="1:33" s="592" customFormat="1" ht="14.25" customHeight="1" x14ac:dyDescent="0.2">
      <c r="A1" s="862" t="s">
        <v>690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3"/>
      <c r="T1" s="351"/>
    </row>
    <row r="2" spans="1:33" ht="14.25" customHeight="1" x14ac:dyDescent="0.2">
      <c r="D2" s="341"/>
    </row>
    <row r="3" spans="1:33" ht="36" customHeight="1" x14ac:dyDescent="0.2">
      <c r="A3" s="864" t="s">
        <v>691</v>
      </c>
      <c r="B3" s="866" t="s">
        <v>675</v>
      </c>
      <c r="C3" s="866"/>
      <c r="D3" s="866"/>
      <c r="E3" s="866" t="s">
        <v>676</v>
      </c>
      <c r="F3" s="866"/>
      <c r="G3" s="866"/>
      <c r="H3" s="866" t="s">
        <v>677</v>
      </c>
      <c r="I3" s="866"/>
      <c r="J3" s="866"/>
      <c r="K3" s="866" t="s">
        <v>692</v>
      </c>
      <c r="L3" s="866"/>
      <c r="M3" s="866"/>
      <c r="N3" s="866" t="s">
        <v>678</v>
      </c>
      <c r="O3" s="866"/>
      <c r="P3" s="866"/>
      <c r="Q3" s="866" t="s">
        <v>679</v>
      </c>
      <c r="R3" s="866"/>
      <c r="S3" s="867" t="s">
        <v>693</v>
      </c>
    </row>
    <row r="4" spans="1:33" ht="12" x14ac:dyDescent="0.2">
      <c r="A4" s="865"/>
      <c r="B4" s="591" t="s">
        <v>672</v>
      </c>
      <c r="C4" s="591" t="s">
        <v>673</v>
      </c>
      <c r="D4" s="591" t="s">
        <v>4</v>
      </c>
      <c r="E4" s="591" t="s">
        <v>672</v>
      </c>
      <c r="F4" s="591" t="s">
        <v>673</v>
      </c>
      <c r="G4" s="591" t="s">
        <v>4</v>
      </c>
      <c r="H4" s="591" t="s">
        <v>672</v>
      </c>
      <c r="I4" s="591" t="s">
        <v>673</v>
      </c>
      <c r="J4" s="591" t="s">
        <v>4</v>
      </c>
      <c r="K4" s="591" t="s">
        <v>672</v>
      </c>
      <c r="L4" s="591" t="s">
        <v>673</v>
      </c>
      <c r="M4" s="591" t="s">
        <v>4</v>
      </c>
      <c r="N4" s="591" t="s">
        <v>672</v>
      </c>
      <c r="O4" s="591" t="s">
        <v>673</v>
      </c>
      <c r="P4" s="591" t="s">
        <v>4</v>
      </c>
      <c r="Q4" s="591" t="s">
        <v>672</v>
      </c>
      <c r="R4" s="591" t="s">
        <v>673</v>
      </c>
      <c r="S4" s="332" t="s">
        <v>4</v>
      </c>
    </row>
    <row r="5" spans="1:33" s="356" customFormat="1" ht="12" x14ac:dyDescent="0.2">
      <c r="A5" s="353" t="s">
        <v>181</v>
      </c>
      <c r="B5" s="354">
        <f>B13+B6+B8+B16+B21+B26+B31+B35+B42+B44+B49+B53+B57+B63+B69+B72+B78+B80+B82+B85+B90</f>
        <v>11655</v>
      </c>
      <c r="C5" s="354">
        <f>C13+C6+C8+C16+C21+C26+C31+C35+C42+C44+C49+C53+C57+C63+C69+C72+C78+C80+C82+C85+C90</f>
        <v>14331</v>
      </c>
      <c r="D5" s="354">
        <f>+C5+B5</f>
        <v>25986</v>
      </c>
      <c r="E5" s="354">
        <f>E13+E6+E8+E16+E21+E26+E31+E35+E42+E44+E49+E53+E57+E63+E69+E72+E78+E80+E82+E85+E90</f>
        <v>11376</v>
      </c>
      <c r="F5" s="354">
        <f>F13+F6+F8+F16+F21+F26+F31+F35+F42+F44+F49+F53+F57+F63+F69+F72+F78+F80+F82+F85+F90</f>
        <v>13947</v>
      </c>
      <c r="G5" s="354">
        <f>+F5+E5</f>
        <v>25323</v>
      </c>
      <c r="H5" s="354">
        <f>H13+H6+H8+H16+H21+H26+H31+H35+H42+H44+H49+H53+H57+H63+H69+H72+H78+H80+H82+H85+H90</f>
        <v>3085</v>
      </c>
      <c r="I5" s="354">
        <f>I13+I6+I8+I16+I21+I26+I31+I35+I42+I44+I49+I53+I57+I63+I69+I72+I78+I80+I82+I85+I90</f>
        <v>3734</v>
      </c>
      <c r="J5" s="354">
        <f>+I5+H5</f>
        <v>6819</v>
      </c>
      <c r="K5" s="354">
        <f>K13+K6+K8+K16+K21+K26+K31+K35+K42+K44+K49+K53+K57+K63+K69+K72+K78+K80+K82+K85+K90</f>
        <v>2693</v>
      </c>
      <c r="L5" s="354">
        <f>L13+L6+L8+L16+L21+L26+L31+L35+L42+L44+L49+L53+L57+L63+L69+L72+L78+L80+L82+L85+L90</f>
        <v>3376</v>
      </c>
      <c r="M5" s="354">
        <f>+L5+K5</f>
        <v>6069</v>
      </c>
      <c r="N5" s="355">
        <f t="shared" ref="N5:P37" si="0">IF(E5=0,0,(K5/E5)*100)</f>
        <v>23.67264416315049</v>
      </c>
      <c r="O5" s="355">
        <f t="shared" si="0"/>
        <v>24.205922420592241</v>
      </c>
      <c r="P5" s="355">
        <f t="shared" si="0"/>
        <v>23.966354697310745</v>
      </c>
      <c r="Q5" s="355">
        <f t="shared" ref="Q5:S37" si="1">IF(B5=0,0,(K5/B5)*100)</f>
        <v>23.105963105963106</v>
      </c>
      <c r="R5" s="355">
        <f t="shared" si="1"/>
        <v>23.557323285185959</v>
      </c>
      <c r="S5" s="355">
        <f t="shared" si="1"/>
        <v>23.354883398753174</v>
      </c>
      <c r="U5" s="170"/>
      <c r="V5" s="170"/>
      <c r="W5" s="170"/>
      <c r="X5" s="170"/>
      <c r="Y5" s="320"/>
      <c r="Z5" s="320"/>
      <c r="AA5" s="320"/>
      <c r="AB5" s="320"/>
      <c r="AC5" s="320"/>
      <c r="AD5" s="320"/>
      <c r="AE5" s="320"/>
      <c r="AF5" s="320"/>
      <c r="AG5" s="320"/>
    </row>
    <row r="6" spans="1:33" s="325" customFormat="1" ht="12" x14ac:dyDescent="0.2">
      <c r="A6" s="357" t="s">
        <v>180</v>
      </c>
      <c r="B6" s="358">
        <f t="shared" ref="B6:M6" si="2">+B7</f>
        <v>45</v>
      </c>
      <c r="C6" s="358">
        <f t="shared" si="2"/>
        <v>83</v>
      </c>
      <c r="D6" s="358">
        <f t="shared" si="2"/>
        <v>128</v>
      </c>
      <c r="E6" s="358">
        <f t="shared" si="2"/>
        <v>44</v>
      </c>
      <c r="F6" s="358">
        <f t="shared" si="2"/>
        <v>82</v>
      </c>
      <c r="G6" s="358">
        <f t="shared" si="2"/>
        <v>126</v>
      </c>
      <c r="H6" s="358">
        <f t="shared" si="2"/>
        <v>43</v>
      </c>
      <c r="I6" s="358">
        <f t="shared" si="2"/>
        <v>79</v>
      </c>
      <c r="J6" s="358">
        <f>SUM(H6:I6)</f>
        <v>122</v>
      </c>
      <c r="K6" s="358">
        <f t="shared" si="2"/>
        <v>37</v>
      </c>
      <c r="L6" s="358">
        <f t="shared" si="2"/>
        <v>65</v>
      </c>
      <c r="M6" s="358">
        <f t="shared" si="2"/>
        <v>102</v>
      </c>
      <c r="N6" s="343">
        <f t="shared" si="0"/>
        <v>84.090909090909093</v>
      </c>
      <c r="O6" s="343">
        <f t="shared" si="0"/>
        <v>79.268292682926827</v>
      </c>
      <c r="P6" s="343">
        <f t="shared" si="0"/>
        <v>80.952380952380949</v>
      </c>
      <c r="Q6" s="343">
        <f t="shared" si="1"/>
        <v>82.222222222222214</v>
      </c>
      <c r="R6" s="343">
        <f t="shared" si="1"/>
        <v>78.313253012048193</v>
      </c>
      <c r="S6" s="343">
        <f t="shared" si="1"/>
        <v>79.6875</v>
      </c>
      <c r="T6" s="356"/>
    </row>
    <row r="7" spans="1:33" ht="12" x14ac:dyDescent="0.2">
      <c r="A7" s="359" t="s">
        <v>534</v>
      </c>
      <c r="B7" s="360">
        <v>45</v>
      </c>
      <c r="C7" s="360">
        <v>83</v>
      </c>
      <c r="D7" s="360">
        <f t="shared" ref="D7:D12" si="3">+C7+B7</f>
        <v>128</v>
      </c>
      <c r="E7" s="360">
        <v>44</v>
      </c>
      <c r="F7" s="360">
        <v>82</v>
      </c>
      <c r="G7" s="360">
        <f t="shared" ref="G7:G12" si="4">+F7+E7</f>
        <v>126</v>
      </c>
      <c r="H7" s="360">
        <v>43</v>
      </c>
      <c r="I7" s="360">
        <v>79</v>
      </c>
      <c r="J7" s="360">
        <f t="shared" ref="J7:J12" si="5">+I7+H7</f>
        <v>122</v>
      </c>
      <c r="K7" s="360">
        <v>37</v>
      </c>
      <c r="L7" s="360">
        <v>65</v>
      </c>
      <c r="M7" s="360">
        <f t="shared" ref="M7:M12" si="6">+L7+K7</f>
        <v>102</v>
      </c>
      <c r="N7" s="361">
        <f>IF(E7=0,0,(K7/E7)*100)</f>
        <v>84.090909090909093</v>
      </c>
      <c r="O7" s="361">
        <f t="shared" si="0"/>
        <v>79.268292682926827</v>
      </c>
      <c r="P7" s="361">
        <f t="shared" si="0"/>
        <v>80.952380952380949</v>
      </c>
      <c r="Q7" s="344">
        <f>IF(B7=0,0,(K7/B7)*100)</f>
        <v>82.222222222222214</v>
      </c>
      <c r="R7" s="344">
        <f t="shared" si="1"/>
        <v>78.313253012048193</v>
      </c>
      <c r="S7" s="344">
        <f t="shared" si="1"/>
        <v>79.6875</v>
      </c>
    </row>
    <row r="8" spans="1:33" ht="12" x14ac:dyDescent="0.2">
      <c r="A8" s="357" t="s">
        <v>179</v>
      </c>
      <c r="B8" s="358">
        <f>SUM(B9:B12)</f>
        <v>1153</v>
      </c>
      <c r="C8" s="358">
        <f>SUM(C9:C12)</f>
        <v>713</v>
      </c>
      <c r="D8" s="358">
        <f t="shared" si="3"/>
        <v>1866</v>
      </c>
      <c r="E8" s="358">
        <f>SUM(E9:E12)</f>
        <v>1127</v>
      </c>
      <c r="F8" s="358">
        <f>SUM(F9:F12)</f>
        <v>691</v>
      </c>
      <c r="G8" s="358">
        <f t="shared" si="4"/>
        <v>1818</v>
      </c>
      <c r="H8" s="358">
        <f>SUM(H9:H12)</f>
        <v>210</v>
      </c>
      <c r="I8" s="358">
        <f>SUM(I9:I12)</f>
        <v>168</v>
      </c>
      <c r="J8" s="358">
        <f>+I8+H8</f>
        <v>378</v>
      </c>
      <c r="K8" s="358">
        <f>SUM(K9:K12)</f>
        <v>199</v>
      </c>
      <c r="L8" s="358">
        <f>SUM(L9:L12)</f>
        <v>157</v>
      </c>
      <c r="M8" s="358">
        <f t="shared" si="6"/>
        <v>356</v>
      </c>
      <c r="N8" s="343">
        <f t="shared" si="0"/>
        <v>17.657497781721386</v>
      </c>
      <c r="O8" s="343">
        <f t="shared" si="0"/>
        <v>22.720694645441387</v>
      </c>
      <c r="P8" s="343">
        <f t="shared" si="0"/>
        <v>19.581958195819581</v>
      </c>
      <c r="Q8" s="343">
        <f t="shared" si="1"/>
        <v>17.259323503902863</v>
      </c>
      <c r="R8" s="343">
        <f t="shared" si="1"/>
        <v>22.019635343618514</v>
      </c>
      <c r="S8" s="343">
        <f t="shared" si="1"/>
        <v>19.078242229367632</v>
      </c>
    </row>
    <row r="9" spans="1:33" ht="12" x14ac:dyDescent="0.2">
      <c r="A9" s="359" t="s">
        <v>584</v>
      </c>
      <c r="B9" s="360">
        <v>628</v>
      </c>
      <c r="C9" s="360">
        <v>284</v>
      </c>
      <c r="D9" s="360">
        <f t="shared" si="3"/>
        <v>912</v>
      </c>
      <c r="E9" s="360">
        <v>615</v>
      </c>
      <c r="F9" s="360">
        <v>271</v>
      </c>
      <c r="G9" s="360">
        <f t="shared" si="4"/>
        <v>886</v>
      </c>
      <c r="H9" s="360">
        <v>90</v>
      </c>
      <c r="I9" s="360">
        <v>56</v>
      </c>
      <c r="J9" s="360">
        <f t="shared" si="5"/>
        <v>146</v>
      </c>
      <c r="K9" s="360">
        <v>91</v>
      </c>
      <c r="L9" s="360">
        <v>51</v>
      </c>
      <c r="M9" s="360">
        <f t="shared" si="6"/>
        <v>142</v>
      </c>
      <c r="N9" s="361">
        <f t="shared" si="0"/>
        <v>14.796747967479677</v>
      </c>
      <c r="O9" s="361">
        <f t="shared" si="0"/>
        <v>18.819188191881921</v>
      </c>
      <c r="P9" s="361">
        <f t="shared" si="0"/>
        <v>16.02708803611738</v>
      </c>
      <c r="Q9" s="344">
        <f t="shared" si="1"/>
        <v>14.490445859872612</v>
      </c>
      <c r="R9" s="344">
        <f t="shared" si="1"/>
        <v>17.95774647887324</v>
      </c>
      <c r="S9" s="344">
        <f t="shared" si="1"/>
        <v>15.570175438596493</v>
      </c>
    </row>
    <row r="10" spans="1:33" ht="24" x14ac:dyDescent="0.2">
      <c r="A10" s="362" t="s">
        <v>506</v>
      </c>
      <c r="B10" s="360">
        <v>76</v>
      </c>
      <c r="C10" s="360">
        <v>50</v>
      </c>
      <c r="D10" s="360">
        <f t="shared" si="3"/>
        <v>126</v>
      </c>
      <c r="E10" s="360">
        <v>75</v>
      </c>
      <c r="F10" s="360">
        <v>48</v>
      </c>
      <c r="G10" s="360">
        <f t="shared" si="4"/>
        <v>123</v>
      </c>
      <c r="H10" s="360">
        <v>46</v>
      </c>
      <c r="I10" s="360">
        <v>26</v>
      </c>
      <c r="J10" s="360">
        <f t="shared" si="5"/>
        <v>72</v>
      </c>
      <c r="K10" s="360">
        <v>41</v>
      </c>
      <c r="L10" s="360">
        <v>26</v>
      </c>
      <c r="M10" s="360">
        <f t="shared" si="6"/>
        <v>67</v>
      </c>
      <c r="N10" s="361">
        <f t="shared" si="0"/>
        <v>54.666666666666664</v>
      </c>
      <c r="O10" s="361">
        <f t="shared" si="0"/>
        <v>54.166666666666664</v>
      </c>
      <c r="P10" s="361">
        <f t="shared" si="0"/>
        <v>54.471544715447152</v>
      </c>
      <c r="Q10" s="344">
        <f t="shared" si="1"/>
        <v>53.94736842105263</v>
      </c>
      <c r="R10" s="344">
        <f t="shared" si="1"/>
        <v>52</v>
      </c>
      <c r="S10" s="344">
        <f t="shared" si="1"/>
        <v>53.174603174603178</v>
      </c>
    </row>
    <row r="11" spans="1:33" s="325" customFormat="1" ht="12" x14ac:dyDescent="0.2">
      <c r="A11" s="359" t="s">
        <v>507</v>
      </c>
      <c r="B11" s="360">
        <v>225</v>
      </c>
      <c r="C11" s="360">
        <v>221</v>
      </c>
      <c r="D11" s="360">
        <f t="shared" si="3"/>
        <v>446</v>
      </c>
      <c r="E11" s="360">
        <v>215</v>
      </c>
      <c r="F11" s="360">
        <v>219</v>
      </c>
      <c r="G11" s="360">
        <f t="shared" si="4"/>
        <v>434</v>
      </c>
      <c r="H11" s="360">
        <v>37</v>
      </c>
      <c r="I11" s="360">
        <v>43</v>
      </c>
      <c r="J11" s="360">
        <f t="shared" si="5"/>
        <v>80</v>
      </c>
      <c r="K11" s="360">
        <v>32</v>
      </c>
      <c r="L11" s="360">
        <v>41</v>
      </c>
      <c r="M11" s="360">
        <f t="shared" si="6"/>
        <v>73</v>
      </c>
      <c r="N11" s="361">
        <f t="shared" si="0"/>
        <v>14.883720930232558</v>
      </c>
      <c r="O11" s="361">
        <f t="shared" si="0"/>
        <v>18.721461187214611</v>
      </c>
      <c r="P11" s="361">
        <f t="shared" si="0"/>
        <v>16.820276497695851</v>
      </c>
      <c r="Q11" s="344">
        <f t="shared" si="1"/>
        <v>14.222222222222221</v>
      </c>
      <c r="R11" s="344">
        <f t="shared" si="1"/>
        <v>18.552036199095024</v>
      </c>
      <c r="S11" s="344">
        <f t="shared" si="1"/>
        <v>16.367713004484305</v>
      </c>
      <c r="T11" s="356"/>
    </row>
    <row r="12" spans="1:33" ht="12" x14ac:dyDescent="0.2">
      <c r="A12" s="359" t="s">
        <v>508</v>
      </c>
      <c r="B12" s="360">
        <v>224</v>
      </c>
      <c r="C12" s="360">
        <v>158</v>
      </c>
      <c r="D12" s="360">
        <f t="shared" si="3"/>
        <v>382</v>
      </c>
      <c r="E12" s="360">
        <v>222</v>
      </c>
      <c r="F12" s="360">
        <v>153</v>
      </c>
      <c r="G12" s="360">
        <f t="shared" si="4"/>
        <v>375</v>
      </c>
      <c r="H12" s="360">
        <v>37</v>
      </c>
      <c r="I12" s="360">
        <v>43</v>
      </c>
      <c r="J12" s="360">
        <f t="shared" si="5"/>
        <v>80</v>
      </c>
      <c r="K12" s="360">
        <v>35</v>
      </c>
      <c r="L12" s="360">
        <v>39</v>
      </c>
      <c r="M12" s="360">
        <f t="shared" si="6"/>
        <v>74</v>
      </c>
      <c r="N12" s="361">
        <f t="shared" si="0"/>
        <v>15.765765765765765</v>
      </c>
      <c r="O12" s="361">
        <f t="shared" si="0"/>
        <v>25.490196078431371</v>
      </c>
      <c r="P12" s="361">
        <f t="shared" si="0"/>
        <v>19.733333333333334</v>
      </c>
      <c r="Q12" s="344">
        <f t="shared" si="1"/>
        <v>15.625</v>
      </c>
      <c r="R12" s="344">
        <f t="shared" si="1"/>
        <v>24.683544303797468</v>
      </c>
      <c r="S12" s="344">
        <f t="shared" si="1"/>
        <v>19.3717277486911</v>
      </c>
    </row>
    <row r="13" spans="1:33" ht="12" x14ac:dyDescent="0.2">
      <c r="A13" s="357" t="s">
        <v>178</v>
      </c>
      <c r="B13" s="358">
        <f t="shared" ref="B13:M13" si="7">SUM(B14:B15)</f>
        <v>182</v>
      </c>
      <c r="C13" s="358">
        <f t="shared" si="7"/>
        <v>162</v>
      </c>
      <c r="D13" s="358">
        <f t="shared" si="7"/>
        <v>344</v>
      </c>
      <c r="E13" s="358">
        <f t="shared" si="7"/>
        <v>166</v>
      </c>
      <c r="F13" s="358">
        <f t="shared" si="7"/>
        <v>144</v>
      </c>
      <c r="G13" s="358">
        <f t="shared" si="7"/>
        <v>310</v>
      </c>
      <c r="H13" s="358">
        <f t="shared" si="7"/>
        <v>61</v>
      </c>
      <c r="I13" s="358">
        <f t="shared" si="7"/>
        <v>49</v>
      </c>
      <c r="J13" s="358">
        <f>SUM(H13:I13)</f>
        <v>110</v>
      </c>
      <c r="K13" s="358">
        <f t="shared" si="7"/>
        <v>58</v>
      </c>
      <c r="L13" s="358">
        <f t="shared" si="7"/>
        <v>48</v>
      </c>
      <c r="M13" s="358">
        <f t="shared" si="7"/>
        <v>106</v>
      </c>
      <c r="N13" s="343">
        <f t="shared" si="0"/>
        <v>34.939759036144579</v>
      </c>
      <c r="O13" s="343">
        <f t="shared" si="0"/>
        <v>33.333333333333329</v>
      </c>
      <c r="P13" s="343">
        <f t="shared" si="0"/>
        <v>34.193548387096776</v>
      </c>
      <c r="Q13" s="343">
        <f t="shared" si="1"/>
        <v>31.868131868131865</v>
      </c>
      <c r="R13" s="343">
        <f t="shared" si="1"/>
        <v>29.629629629629626</v>
      </c>
      <c r="S13" s="343">
        <f t="shared" si="1"/>
        <v>30.813953488372093</v>
      </c>
    </row>
    <row r="14" spans="1:33" ht="12" x14ac:dyDescent="0.2">
      <c r="A14" s="359" t="s">
        <v>585</v>
      </c>
      <c r="B14" s="360">
        <v>135</v>
      </c>
      <c r="C14" s="360">
        <v>108</v>
      </c>
      <c r="D14" s="360">
        <f t="shared" ref="D14:D77" si="8">+C14+B14</f>
        <v>243</v>
      </c>
      <c r="E14" s="360">
        <v>122</v>
      </c>
      <c r="F14" s="360">
        <v>99</v>
      </c>
      <c r="G14" s="360">
        <f t="shared" ref="G14:G77" si="9">+F14+E14</f>
        <v>221</v>
      </c>
      <c r="H14" s="360">
        <v>34</v>
      </c>
      <c r="I14" s="360">
        <v>21</v>
      </c>
      <c r="J14" s="360">
        <f t="shared" ref="J14:J77" si="10">+I14+H14</f>
        <v>55</v>
      </c>
      <c r="K14" s="360">
        <v>32</v>
      </c>
      <c r="L14" s="360">
        <v>20</v>
      </c>
      <c r="M14" s="360">
        <f t="shared" ref="M14:M77" si="11">+L14+K14</f>
        <v>52</v>
      </c>
      <c r="N14" s="361">
        <f t="shared" si="0"/>
        <v>26.229508196721312</v>
      </c>
      <c r="O14" s="361">
        <f t="shared" si="0"/>
        <v>20.202020202020201</v>
      </c>
      <c r="P14" s="361">
        <f t="shared" si="0"/>
        <v>23.52941176470588</v>
      </c>
      <c r="Q14" s="344">
        <f t="shared" si="1"/>
        <v>23.703703703703706</v>
      </c>
      <c r="R14" s="344">
        <f t="shared" si="1"/>
        <v>18.518518518518519</v>
      </c>
      <c r="S14" s="344">
        <f t="shared" si="1"/>
        <v>21.399176954732511</v>
      </c>
    </row>
    <row r="15" spans="1:33" ht="12" x14ac:dyDescent="0.2">
      <c r="A15" s="359" t="s">
        <v>554</v>
      </c>
      <c r="B15" s="360">
        <v>47</v>
      </c>
      <c r="C15" s="360">
        <v>54</v>
      </c>
      <c r="D15" s="360">
        <f t="shared" si="8"/>
        <v>101</v>
      </c>
      <c r="E15" s="360">
        <v>44</v>
      </c>
      <c r="F15" s="360">
        <v>45</v>
      </c>
      <c r="G15" s="360">
        <f t="shared" si="9"/>
        <v>89</v>
      </c>
      <c r="H15" s="360">
        <v>27</v>
      </c>
      <c r="I15" s="360">
        <v>28</v>
      </c>
      <c r="J15" s="360">
        <f t="shared" si="10"/>
        <v>55</v>
      </c>
      <c r="K15" s="360">
        <v>26</v>
      </c>
      <c r="L15" s="360">
        <v>28</v>
      </c>
      <c r="M15" s="360">
        <f t="shared" si="11"/>
        <v>54</v>
      </c>
      <c r="N15" s="361">
        <f t="shared" si="0"/>
        <v>59.090909090909093</v>
      </c>
      <c r="O15" s="361">
        <f t="shared" si="0"/>
        <v>62.222222222222221</v>
      </c>
      <c r="P15" s="361">
        <f t="shared" si="0"/>
        <v>60.674157303370791</v>
      </c>
      <c r="Q15" s="344">
        <f t="shared" si="1"/>
        <v>55.319148936170215</v>
      </c>
      <c r="R15" s="344">
        <f t="shared" si="1"/>
        <v>51.851851851851848</v>
      </c>
      <c r="S15" s="344">
        <f t="shared" si="1"/>
        <v>53.46534653465347</v>
      </c>
    </row>
    <row r="16" spans="1:33" ht="12" x14ac:dyDescent="0.2">
      <c r="A16" s="357" t="s">
        <v>177</v>
      </c>
      <c r="B16" s="358">
        <f>SUM(B17:B20)</f>
        <v>208</v>
      </c>
      <c r="C16" s="358">
        <f>SUM(C17:C20)</f>
        <v>234</v>
      </c>
      <c r="D16" s="358">
        <f t="shared" si="8"/>
        <v>442</v>
      </c>
      <c r="E16" s="358">
        <f>SUM(E17:E20)</f>
        <v>200</v>
      </c>
      <c r="F16" s="358">
        <f>SUM(F17:F20)</f>
        <v>219</v>
      </c>
      <c r="G16" s="358">
        <f t="shared" si="9"/>
        <v>419</v>
      </c>
      <c r="H16" s="358">
        <f>SUM(H17:H20)</f>
        <v>133</v>
      </c>
      <c r="I16" s="358">
        <f>SUM(I17:I20)</f>
        <v>120</v>
      </c>
      <c r="J16" s="358">
        <f t="shared" si="10"/>
        <v>253</v>
      </c>
      <c r="K16" s="358">
        <f>SUM(K17:K20)</f>
        <v>108</v>
      </c>
      <c r="L16" s="358">
        <f>SUM(L17:L20)</f>
        <v>96</v>
      </c>
      <c r="M16" s="358">
        <f t="shared" si="11"/>
        <v>204</v>
      </c>
      <c r="N16" s="343">
        <f t="shared" si="0"/>
        <v>54</v>
      </c>
      <c r="O16" s="343">
        <f t="shared" si="0"/>
        <v>43.835616438356162</v>
      </c>
      <c r="P16" s="343">
        <f t="shared" si="0"/>
        <v>48.687350835322199</v>
      </c>
      <c r="Q16" s="343">
        <f t="shared" si="1"/>
        <v>51.923076923076927</v>
      </c>
      <c r="R16" s="343">
        <f t="shared" si="1"/>
        <v>41.025641025641022</v>
      </c>
      <c r="S16" s="343">
        <f t="shared" si="1"/>
        <v>46.153846153846153</v>
      </c>
    </row>
    <row r="17" spans="1:20" ht="12" x14ac:dyDescent="0.2">
      <c r="A17" s="359" t="s">
        <v>523</v>
      </c>
      <c r="B17" s="360">
        <v>49</v>
      </c>
      <c r="C17" s="360">
        <v>78</v>
      </c>
      <c r="D17" s="360">
        <f t="shared" si="8"/>
        <v>127</v>
      </c>
      <c r="E17" s="360">
        <v>48</v>
      </c>
      <c r="F17" s="360">
        <v>72</v>
      </c>
      <c r="G17" s="360">
        <f t="shared" si="9"/>
        <v>120</v>
      </c>
      <c r="H17" s="360">
        <v>31</v>
      </c>
      <c r="I17" s="360">
        <v>39</v>
      </c>
      <c r="J17" s="360">
        <f t="shared" si="10"/>
        <v>70</v>
      </c>
      <c r="K17" s="360">
        <v>25</v>
      </c>
      <c r="L17" s="360">
        <v>32</v>
      </c>
      <c r="M17" s="360">
        <f t="shared" si="11"/>
        <v>57</v>
      </c>
      <c r="N17" s="361">
        <f t="shared" si="0"/>
        <v>52.083333333333336</v>
      </c>
      <c r="O17" s="361">
        <f t="shared" si="0"/>
        <v>44.444444444444443</v>
      </c>
      <c r="P17" s="361">
        <f t="shared" si="0"/>
        <v>47.5</v>
      </c>
      <c r="Q17" s="344">
        <f t="shared" si="1"/>
        <v>51.020408163265309</v>
      </c>
      <c r="R17" s="344">
        <f t="shared" si="1"/>
        <v>41.025641025641022</v>
      </c>
      <c r="S17" s="344">
        <f t="shared" si="1"/>
        <v>44.881889763779526</v>
      </c>
    </row>
    <row r="18" spans="1:20" ht="12" x14ac:dyDescent="0.2">
      <c r="A18" s="359" t="s">
        <v>587</v>
      </c>
      <c r="B18" s="360">
        <v>78</v>
      </c>
      <c r="C18" s="360">
        <v>101</v>
      </c>
      <c r="D18" s="360">
        <f t="shared" si="8"/>
        <v>179</v>
      </c>
      <c r="E18" s="360">
        <v>75</v>
      </c>
      <c r="F18" s="360">
        <v>93</v>
      </c>
      <c r="G18" s="360">
        <f t="shared" si="9"/>
        <v>168</v>
      </c>
      <c r="H18" s="360">
        <v>26</v>
      </c>
      <c r="I18" s="360">
        <v>31</v>
      </c>
      <c r="J18" s="360">
        <f t="shared" si="10"/>
        <v>57</v>
      </c>
      <c r="K18" s="360">
        <v>22</v>
      </c>
      <c r="L18" s="360">
        <v>21</v>
      </c>
      <c r="M18" s="360">
        <f t="shared" si="11"/>
        <v>43</v>
      </c>
      <c r="N18" s="361">
        <f t="shared" si="0"/>
        <v>29.333333333333332</v>
      </c>
      <c r="O18" s="361">
        <f t="shared" si="0"/>
        <v>22.58064516129032</v>
      </c>
      <c r="P18" s="361">
        <f t="shared" si="0"/>
        <v>25.595238095238095</v>
      </c>
      <c r="Q18" s="344">
        <f t="shared" si="1"/>
        <v>28.205128205128204</v>
      </c>
      <c r="R18" s="344">
        <f t="shared" si="1"/>
        <v>20.792079207920793</v>
      </c>
      <c r="S18" s="344">
        <f t="shared" si="1"/>
        <v>24.022346368715084</v>
      </c>
    </row>
    <row r="19" spans="1:20" s="325" customFormat="1" ht="12" x14ac:dyDescent="0.2">
      <c r="A19" s="359" t="s">
        <v>525</v>
      </c>
      <c r="B19" s="360">
        <v>57</v>
      </c>
      <c r="C19" s="360">
        <v>21</v>
      </c>
      <c r="D19" s="360">
        <f t="shared" si="8"/>
        <v>78</v>
      </c>
      <c r="E19" s="360">
        <v>55</v>
      </c>
      <c r="F19" s="360">
        <v>21</v>
      </c>
      <c r="G19" s="360">
        <f t="shared" si="9"/>
        <v>76</v>
      </c>
      <c r="H19" s="360">
        <v>55</v>
      </c>
      <c r="I19" s="360">
        <v>21</v>
      </c>
      <c r="J19" s="360">
        <f t="shared" si="10"/>
        <v>76</v>
      </c>
      <c r="K19" s="360">
        <v>42</v>
      </c>
      <c r="L19" s="360">
        <v>16</v>
      </c>
      <c r="M19" s="360">
        <f t="shared" si="11"/>
        <v>58</v>
      </c>
      <c r="N19" s="361">
        <f t="shared" si="0"/>
        <v>76.363636363636374</v>
      </c>
      <c r="O19" s="361">
        <f t="shared" si="0"/>
        <v>76.19047619047619</v>
      </c>
      <c r="P19" s="361">
        <f t="shared" si="0"/>
        <v>76.31578947368422</v>
      </c>
      <c r="Q19" s="344">
        <f t="shared" si="1"/>
        <v>73.68421052631578</v>
      </c>
      <c r="R19" s="344">
        <f t="shared" si="1"/>
        <v>76.19047619047619</v>
      </c>
      <c r="S19" s="344">
        <f t="shared" si="1"/>
        <v>74.358974358974365</v>
      </c>
      <c r="T19" s="356"/>
    </row>
    <row r="20" spans="1:20" ht="12" x14ac:dyDescent="0.2">
      <c r="A20" s="359" t="s">
        <v>529</v>
      </c>
      <c r="B20" s="360">
        <v>24</v>
      </c>
      <c r="C20" s="360">
        <v>34</v>
      </c>
      <c r="D20" s="360">
        <f t="shared" si="8"/>
        <v>58</v>
      </c>
      <c r="E20" s="360">
        <v>22</v>
      </c>
      <c r="F20" s="360">
        <v>33</v>
      </c>
      <c r="G20" s="360">
        <f t="shared" si="9"/>
        <v>55</v>
      </c>
      <c r="H20" s="360">
        <v>21</v>
      </c>
      <c r="I20" s="360">
        <v>29</v>
      </c>
      <c r="J20" s="360">
        <f t="shared" si="10"/>
        <v>50</v>
      </c>
      <c r="K20" s="360">
        <v>19</v>
      </c>
      <c r="L20" s="360">
        <v>27</v>
      </c>
      <c r="M20" s="360">
        <f t="shared" si="11"/>
        <v>46</v>
      </c>
      <c r="N20" s="361">
        <f t="shared" si="0"/>
        <v>86.36363636363636</v>
      </c>
      <c r="O20" s="361">
        <f t="shared" si="0"/>
        <v>81.818181818181827</v>
      </c>
      <c r="P20" s="361">
        <f t="shared" si="0"/>
        <v>83.636363636363626</v>
      </c>
      <c r="Q20" s="344">
        <f t="shared" si="1"/>
        <v>79.166666666666657</v>
      </c>
      <c r="R20" s="344">
        <f t="shared" si="1"/>
        <v>79.411764705882348</v>
      </c>
      <c r="S20" s="344">
        <f t="shared" si="1"/>
        <v>79.310344827586206</v>
      </c>
    </row>
    <row r="21" spans="1:20" ht="12" x14ac:dyDescent="0.2">
      <c r="A21" s="357" t="s">
        <v>175</v>
      </c>
      <c r="B21" s="358">
        <f>SUM(B22:B25)</f>
        <v>126</v>
      </c>
      <c r="C21" s="358">
        <f>SUM(C22:C25)</f>
        <v>81</v>
      </c>
      <c r="D21" s="358">
        <f t="shared" si="8"/>
        <v>207</v>
      </c>
      <c r="E21" s="358">
        <f>SUM(E22:E25)</f>
        <v>120</v>
      </c>
      <c r="F21" s="358">
        <f>SUM(F22:F25)</f>
        <v>81</v>
      </c>
      <c r="G21" s="358">
        <f t="shared" si="9"/>
        <v>201</v>
      </c>
      <c r="H21" s="358">
        <f>SUM(H22:H25)</f>
        <v>120</v>
      </c>
      <c r="I21" s="358">
        <f>SUM(I22:I25)</f>
        <v>81</v>
      </c>
      <c r="J21" s="358">
        <f t="shared" si="10"/>
        <v>201</v>
      </c>
      <c r="K21" s="358">
        <f>SUM(K22:K25)</f>
        <v>101</v>
      </c>
      <c r="L21" s="358">
        <f>SUM(L22:L25)</f>
        <v>73</v>
      </c>
      <c r="M21" s="358">
        <f t="shared" si="11"/>
        <v>174</v>
      </c>
      <c r="N21" s="343">
        <f t="shared" si="0"/>
        <v>84.166666666666671</v>
      </c>
      <c r="O21" s="343">
        <f t="shared" si="0"/>
        <v>90.123456790123456</v>
      </c>
      <c r="P21" s="343">
        <f t="shared" si="0"/>
        <v>86.567164179104466</v>
      </c>
      <c r="Q21" s="343">
        <f t="shared" si="1"/>
        <v>80.158730158730165</v>
      </c>
      <c r="R21" s="343">
        <f t="shared" si="1"/>
        <v>90.123456790123456</v>
      </c>
      <c r="S21" s="343">
        <f t="shared" si="1"/>
        <v>84.05797101449275</v>
      </c>
    </row>
    <row r="22" spans="1:20" ht="12" x14ac:dyDescent="0.2">
      <c r="A22" s="359" t="s">
        <v>694</v>
      </c>
      <c r="B22" s="360">
        <v>7</v>
      </c>
      <c r="C22" s="360">
        <v>3</v>
      </c>
      <c r="D22" s="360">
        <f t="shared" si="8"/>
        <v>10</v>
      </c>
      <c r="E22" s="360">
        <v>6</v>
      </c>
      <c r="F22" s="360">
        <v>3</v>
      </c>
      <c r="G22" s="360">
        <f t="shared" si="9"/>
        <v>9</v>
      </c>
      <c r="H22" s="360">
        <v>6</v>
      </c>
      <c r="I22" s="360">
        <v>3</v>
      </c>
      <c r="J22" s="360">
        <f t="shared" si="10"/>
        <v>9</v>
      </c>
      <c r="K22" s="360">
        <v>6</v>
      </c>
      <c r="L22" s="360">
        <v>2</v>
      </c>
      <c r="M22" s="360">
        <f t="shared" si="11"/>
        <v>8</v>
      </c>
      <c r="N22" s="361">
        <f t="shared" si="0"/>
        <v>100</v>
      </c>
      <c r="O22" s="361">
        <f t="shared" si="0"/>
        <v>66.666666666666657</v>
      </c>
      <c r="P22" s="361">
        <f t="shared" si="0"/>
        <v>88.888888888888886</v>
      </c>
      <c r="Q22" s="344">
        <f t="shared" si="1"/>
        <v>85.714285714285708</v>
      </c>
      <c r="R22" s="344">
        <f t="shared" si="1"/>
        <v>66.666666666666657</v>
      </c>
      <c r="S22" s="344">
        <f t="shared" si="1"/>
        <v>80</v>
      </c>
    </row>
    <row r="23" spans="1:20" ht="12" x14ac:dyDescent="0.2">
      <c r="A23" s="359" t="s">
        <v>510</v>
      </c>
      <c r="B23" s="360">
        <v>20</v>
      </c>
      <c r="C23" s="360">
        <v>25</v>
      </c>
      <c r="D23" s="360">
        <f t="shared" si="8"/>
        <v>45</v>
      </c>
      <c r="E23" s="360">
        <v>19</v>
      </c>
      <c r="F23" s="360">
        <v>25</v>
      </c>
      <c r="G23" s="360">
        <f t="shared" si="9"/>
        <v>44</v>
      </c>
      <c r="H23" s="360">
        <v>19</v>
      </c>
      <c r="I23" s="360">
        <v>25</v>
      </c>
      <c r="J23" s="360">
        <f t="shared" si="10"/>
        <v>44</v>
      </c>
      <c r="K23" s="360">
        <v>17</v>
      </c>
      <c r="L23" s="360">
        <v>23</v>
      </c>
      <c r="M23" s="360">
        <f t="shared" si="11"/>
        <v>40</v>
      </c>
      <c r="N23" s="361">
        <f t="shared" si="0"/>
        <v>89.473684210526315</v>
      </c>
      <c r="O23" s="361">
        <f t="shared" si="0"/>
        <v>92</v>
      </c>
      <c r="P23" s="361">
        <f t="shared" si="0"/>
        <v>90.909090909090907</v>
      </c>
      <c r="Q23" s="344">
        <f t="shared" si="1"/>
        <v>85</v>
      </c>
      <c r="R23" s="344">
        <f t="shared" si="1"/>
        <v>92</v>
      </c>
      <c r="S23" s="344">
        <f t="shared" si="1"/>
        <v>88.888888888888886</v>
      </c>
    </row>
    <row r="24" spans="1:20" s="325" customFormat="1" ht="12" x14ac:dyDescent="0.2">
      <c r="A24" s="359" t="s">
        <v>512</v>
      </c>
      <c r="B24" s="360">
        <v>67</v>
      </c>
      <c r="C24" s="360">
        <v>27</v>
      </c>
      <c r="D24" s="360">
        <f t="shared" si="8"/>
        <v>94</v>
      </c>
      <c r="E24" s="360">
        <v>65</v>
      </c>
      <c r="F24" s="360">
        <v>27</v>
      </c>
      <c r="G24" s="360">
        <f t="shared" si="9"/>
        <v>92</v>
      </c>
      <c r="H24" s="360">
        <v>65</v>
      </c>
      <c r="I24" s="360">
        <v>27</v>
      </c>
      <c r="J24" s="360">
        <f t="shared" si="10"/>
        <v>92</v>
      </c>
      <c r="K24" s="360">
        <v>55</v>
      </c>
      <c r="L24" s="360">
        <v>26</v>
      </c>
      <c r="M24" s="360">
        <f t="shared" si="11"/>
        <v>81</v>
      </c>
      <c r="N24" s="361">
        <f t="shared" si="0"/>
        <v>84.615384615384613</v>
      </c>
      <c r="O24" s="361">
        <f t="shared" si="0"/>
        <v>96.296296296296291</v>
      </c>
      <c r="P24" s="361">
        <f t="shared" si="0"/>
        <v>88.043478260869563</v>
      </c>
      <c r="Q24" s="344">
        <f t="shared" si="1"/>
        <v>82.089552238805979</v>
      </c>
      <c r="R24" s="344">
        <f t="shared" si="1"/>
        <v>96.296296296296291</v>
      </c>
      <c r="S24" s="344">
        <f t="shared" si="1"/>
        <v>86.170212765957444</v>
      </c>
      <c r="T24" s="356"/>
    </row>
    <row r="25" spans="1:20" ht="12" x14ac:dyDescent="0.2">
      <c r="A25" s="359" t="s">
        <v>513</v>
      </c>
      <c r="B25" s="360">
        <v>32</v>
      </c>
      <c r="C25" s="360">
        <v>26</v>
      </c>
      <c r="D25" s="360">
        <f t="shared" si="8"/>
        <v>58</v>
      </c>
      <c r="E25" s="360">
        <v>30</v>
      </c>
      <c r="F25" s="360">
        <v>26</v>
      </c>
      <c r="G25" s="360">
        <f t="shared" si="9"/>
        <v>56</v>
      </c>
      <c r="H25" s="360">
        <v>30</v>
      </c>
      <c r="I25" s="360">
        <v>26</v>
      </c>
      <c r="J25" s="360">
        <f t="shared" si="10"/>
        <v>56</v>
      </c>
      <c r="K25" s="360">
        <v>23</v>
      </c>
      <c r="L25" s="360">
        <v>22</v>
      </c>
      <c r="M25" s="360">
        <f t="shared" si="11"/>
        <v>45</v>
      </c>
      <c r="N25" s="361">
        <f t="shared" si="0"/>
        <v>76.666666666666671</v>
      </c>
      <c r="O25" s="361">
        <f t="shared" si="0"/>
        <v>84.615384615384613</v>
      </c>
      <c r="P25" s="361">
        <f t="shared" si="0"/>
        <v>80.357142857142861</v>
      </c>
      <c r="Q25" s="344">
        <f t="shared" si="1"/>
        <v>71.875</v>
      </c>
      <c r="R25" s="344">
        <f t="shared" si="1"/>
        <v>84.615384615384613</v>
      </c>
      <c r="S25" s="344">
        <f t="shared" si="1"/>
        <v>77.58620689655173</v>
      </c>
    </row>
    <row r="26" spans="1:20" ht="12" x14ac:dyDescent="0.2">
      <c r="A26" s="357" t="s">
        <v>174</v>
      </c>
      <c r="B26" s="358">
        <f>SUM(B27:B30)</f>
        <v>752</v>
      </c>
      <c r="C26" s="358">
        <f>SUM(C27:C30)</f>
        <v>1804</v>
      </c>
      <c r="D26" s="358">
        <f t="shared" si="8"/>
        <v>2556</v>
      </c>
      <c r="E26" s="358">
        <f>SUM(E27:E30)</f>
        <v>734</v>
      </c>
      <c r="F26" s="358">
        <f>SUM(F27:F30)</f>
        <v>1742</v>
      </c>
      <c r="G26" s="358">
        <f t="shared" si="9"/>
        <v>2476</v>
      </c>
      <c r="H26" s="358">
        <f>SUM(H27:H30)</f>
        <v>181</v>
      </c>
      <c r="I26" s="358">
        <f>SUM(I27:I30)</f>
        <v>438</v>
      </c>
      <c r="J26" s="358">
        <f t="shared" si="10"/>
        <v>619</v>
      </c>
      <c r="K26" s="358">
        <f>SUM(K27:K30)</f>
        <v>169</v>
      </c>
      <c r="L26" s="358">
        <f>SUM(L27:L30)</f>
        <v>403</v>
      </c>
      <c r="M26" s="358">
        <f t="shared" si="11"/>
        <v>572</v>
      </c>
      <c r="N26" s="343">
        <f t="shared" si="0"/>
        <v>23.024523160762943</v>
      </c>
      <c r="O26" s="343">
        <f t="shared" si="0"/>
        <v>23.134328358208954</v>
      </c>
      <c r="P26" s="343">
        <f t="shared" si="0"/>
        <v>23.101777059773827</v>
      </c>
      <c r="Q26" s="343">
        <f t="shared" si="1"/>
        <v>22.473404255319149</v>
      </c>
      <c r="R26" s="343">
        <f t="shared" si="1"/>
        <v>22.339246119733925</v>
      </c>
      <c r="S26" s="343">
        <f t="shared" si="1"/>
        <v>22.37871674491393</v>
      </c>
    </row>
    <row r="27" spans="1:20" ht="12" x14ac:dyDescent="0.2">
      <c r="A27" s="359" t="s">
        <v>540</v>
      </c>
      <c r="B27" s="360">
        <v>339</v>
      </c>
      <c r="C27" s="360">
        <v>88</v>
      </c>
      <c r="D27" s="360">
        <f t="shared" si="8"/>
        <v>427</v>
      </c>
      <c r="E27" s="360">
        <v>325</v>
      </c>
      <c r="F27" s="360">
        <v>82</v>
      </c>
      <c r="G27" s="360">
        <f t="shared" si="9"/>
        <v>407</v>
      </c>
      <c r="H27" s="360">
        <v>75</v>
      </c>
      <c r="I27" s="360">
        <v>22</v>
      </c>
      <c r="J27" s="360">
        <f t="shared" si="10"/>
        <v>97</v>
      </c>
      <c r="K27" s="360">
        <v>68</v>
      </c>
      <c r="L27" s="360">
        <v>21</v>
      </c>
      <c r="M27" s="360">
        <f t="shared" si="11"/>
        <v>89</v>
      </c>
      <c r="N27" s="361">
        <f t="shared" si="0"/>
        <v>20.923076923076923</v>
      </c>
      <c r="O27" s="361">
        <f t="shared" si="0"/>
        <v>25.609756097560975</v>
      </c>
      <c r="P27" s="361">
        <f t="shared" si="0"/>
        <v>21.867321867321866</v>
      </c>
      <c r="Q27" s="344">
        <f t="shared" si="1"/>
        <v>20.058997050147493</v>
      </c>
      <c r="R27" s="344">
        <f t="shared" si="1"/>
        <v>23.863636363636363</v>
      </c>
      <c r="S27" s="344">
        <f t="shared" si="1"/>
        <v>20.843091334894616</v>
      </c>
    </row>
    <row r="28" spans="1:20" ht="12" x14ac:dyDescent="0.2">
      <c r="A28" s="359" t="s">
        <v>557</v>
      </c>
      <c r="B28" s="360">
        <v>47</v>
      </c>
      <c r="C28" s="360">
        <v>200</v>
      </c>
      <c r="D28" s="360">
        <f t="shared" si="8"/>
        <v>247</v>
      </c>
      <c r="E28" s="360">
        <v>46</v>
      </c>
      <c r="F28" s="360">
        <v>182</v>
      </c>
      <c r="G28" s="360">
        <f t="shared" si="9"/>
        <v>228</v>
      </c>
      <c r="H28" s="360">
        <v>18</v>
      </c>
      <c r="I28" s="360">
        <v>74</v>
      </c>
      <c r="J28" s="360">
        <f t="shared" si="10"/>
        <v>92</v>
      </c>
      <c r="K28" s="360">
        <v>17</v>
      </c>
      <c r="L28" s="360">
        <v>71</v>
      </c>
      <c r="M28" s="360">
        <f t="shared" si="11"/>
        <v>88</v>
      </c>
      <c r="N28" s="361">
        <f t="shared" si="0"/>
        <v>36.95652173913043</v>
      </c>
      <c r="O28" s="361">
        <f t="shared" si="0"/>
        <v>39.010989010989015</v>
      </c>
      <c r="P28" s="361">
        <f t="shared" si="0"/>
        <v>38.596491228070171</v>
      </c>
      <c r="Q28" s="344">
        <f t="shared" si="1"/>
        <v>36.170212765957451</v>
      </c>
      <c r="R28" s="344">
        <f t="shared" si="1"/>
        <v>35.5</v>
      </c>
      <c r="S28" s="344">
        <f t="shared" si="1"/>
        <v>35.627530364372468</v>
      </c>
    </row>
    <row r="29" spans="1:20" s="325" customFormat="1" ht="12" x14ac:dyDescent="0.2">
      <c r="A29" s="359" t="s">
        <v>548</v>
      </c>
      <c r="B29" s="360">
        <v>344</v>
      </c>
      <c r="C29" s="360">
        <v>1292</v>
      </c>
      <c r="D29" s="360">
        <f t="shared" si="8"/>
        <v>1636</v>
      </c>
      <c r="E29" s="360">
        <v>341</v>
      </c>
      <c r="F29" s="360">
        <v>1262</v>
      </c>
      <c r="G29" s="360">
        <f t="shared" si="9"/>
        <v>1603</v>
      </c>
      <c r="H29" s="360">
        <v>83</v>
      </c>
      <c r="I29" s="360">
        <v>251</v>
      </c>
      <c r="J29" s="360">
        <f t="shared" si="10"/>
        <v>334</v>
      </c>
      <c r="K29" s="360">
        <v>79</v>
      </c>
      <c r="L29" s="360">
        <v>226</v>
      </c>
      <c r="M29" s="360">
        <f t="shared" si="11"/>
        <v>305</v>
      </c>
      <c r="N29" s="361">
        <f t="shared" si="0"/>
        <v>23.167155425219939</v>
      </c>
      <c r="O29" s="361">
        <f t="shared" si="0"/>
        <v>17.908082408874801</v>
      </c>
      <c r="P29" s="361">
        <f t="shared" si="0"/>
        <v>19.026824703680596</v>
      </c>
      <c r="Q29" s="344">
        <f t="shared" si="1"/>
        <v>22.965116279069768</v>
      </c>
      <c r="R29" s="344">
        <f t="shared" si="1"/>
        <v>17.492260061919502</v>
      </c>
      <c r="S29" s="344">
        <f t="shared" si="1"/>
        <v>18.643031784841078</v>
      </c>
      <c r="T29" s="356"/>
    </row>
    <row r="30" spans="1:20" s="325" customFormat="1" ht="12" x14ac:dyDescent="0.2">
      <c r="A30" s="359" t="s">
        <v>552</v>
      </c>
      <c r="B30" s="360">
        <v>22</v>
      </c>
      <c r="C30" s="360">
        <v>224</v>
      </c>
      <c r="D30" s="360">
        <f t="shared" si="8"/>
        <v>246</v>
      </c>
      <c r="E30" s="360">
        <v>22</v>
      </c>
      <c r="F30" s="360">
        <v>216</v>
      </c>
      <c r="G30" s="360">
        <f t="shared" si="9"/>
        <v>238</v>
      </c>
      <c r="H30" s="360">
        <v>5</v>
      </c>
      <c r="I30" s="360">
        <v>91</v>
      </c>
      <c r="J30" s="360">
        <f t="shared" si="10"/>
        <v>96</v>
      </c>
      <c r="K30" s="360">
        <v>5</v>
      </c>
      <c r="L30" s="360">
        <v>85</v>
      </c>
      <c r="M30" s="360">
        <f t="shared" si="11"/>
        <v>90</v>
      </c>
      <c r="N30" s="361">
        <f t="shared" si="0"/>
        <v>22.727272727272727</v>
      </c>
      <c r="O30" s="361">
        <f t="shared" si="0"/>
        <v>39.351851851851855</v>
      </c>
      <c r="P30" s="361">
        <f t="shared" si="0"/>
        <v>37.815126050420169</v>
      </c>
      <c r="Q30" s="344">
        <f t="shared" si="1"/>
        <v>22.727272727272727</v>
      </c>
      <c r="R30" s="344">
        <f t="shared" si="1"/>
        <v>37.946428571428569</v>
      </c>
      <c r="S30" s="344">
        <f t="shared" si="1"/>
        <v>36.585365853658537</v>
      </c>
      <c r="T30" s="356"/>
    </row>
    <row r="31" spans="1:20" ht="12" x14ac:dyDescent="0.2">
      <c r="A31" s="357" t="s">
        <v>173</v>
      </c>
      <c r="B31" s="358">
        <f>SUM(B32:B34)</f>
        <v>382</v>
      </c>
      <c r="C31" s="358">
        <f>SUM(C32:C34)</f>
        <v>409</v>
      </c>
      <c r="D31" s="358">
        <f t="shared" si="8"/>
        <v>791</v>
      </c>
      <c r="E31" s="358">
        <f>SUM(E32:E34)</f>
        <v>375</v>
      </c>
      <c r="F31" s="358">
        <f>SUM(F32:F34)</f>
        <v>399</v>
      </c>
      <c r="G31" s="358">
        <f t="shared" si="9"/>
        <v>774</v>
      </c>
      <c r="H31" s="358">
        <f>SUM(H32:H34)</f>
        <v>123</v>
      </c>
      <c r="I31" s="358">
        <f>SUM(I32:I34)</f>
        <v>123</v>
      </c>
      <c r="J31" s="358">
        <f t="shared" si="10"/>
        <v>246</v>
      </c>
      <c r="K31" s="358">
        <f>SUM(K32:K34)</f>
        <v>112</v>
      </c>
      <c r="L31" s="358">
        <f>SUM(L32:L34)</f>
        <v>112</v>
      </c>
      <c r="M31" s="358">
        <f t="shared" si="11"/>
        <v>224</v>
      </c>
      <c r="N31" s="343">
        <f t="shared" si="0"/>
        <v>29.866666666666671</v>
      </c>
      <c r="O31" s="343">
        <f t="shared" si="0"/>
        <v>28.07017543859649</v>
      </c>
      <c r="P31" s="343">
        <f t="shared" si="0"/>
        <v>28.940568475452196</v>
      </c>
      <c r="Q31" s="343">
        <f t="shared" si="1"/>
        <v>29.319371727748688</v>
      </c>
      <c r="R31" s="343">
        <f t="shared" si="1"/>
        <v>27.383863080684595</v>
      </c>
      <c r="S31" s="343">
        <f t="shared" si="1"/>
        <v>28.318584070796462</v>
      </c>
    </row>
    <row r="32" spans="1:20" ht="24" x14ac:dyDescent="0.2">
      <c r="A32" s="362" t="s">
        <v>536</v>
      </c>
      <c r="B32" s="360">
        <v>200</v>
      </c>
      <c r="C32" s="360">
        <v>156</v>
      </c>
      <c r="D32" s="360">
        <f t="shared" si="8"/>
        <v>356</v>
      </c>
      <c r="E32" s="360">
        <v>195</v>
      </c>
      <c r="F32" s="360">
        <v>153</v>
      </c>
      <c r="G32" s="360">
        <f t="shared" si="9"/>
        <v>348</v>
      </c>
      <c r="H32" s="360">
        <v>66</v>
      </c>
      <c r="I32" s="360">
        <v>44</v>
      </c>
      <c r="J32" s="360">
        <f t="shared" si="10"/>
        <v>110</v>
      </c>
      <c r="K32" s="360">
        <v>61</v>
      </c>
      <c r="L32" s="360">
        <v>39</v>
      </c>
      <c r="M32" s="360">
        <f t="shared" si="11"/>
        <v>100</v>
      </c>
      <c r="N32" s="361">
        <f t="shared" si="0"/>
        <v>31.282051282051281</v>
      </c>
      <c r="O32" s="361">
        <f t="shared" si="0"/>
        <v>25.490196078431371</v>
      </c>
      <c r="P32" s="361">
        <f t="shared" si="0"/>
        <v>28.735632183908045</v>
      </c>
      <c r="Q32" s="344">
        <f t="shared" si="1"/>
        <v>30.5</v>
      </c>
      <c r="R32" s="344">
        <f t="shared" si="1"/>
        <v>25</v>
      </c>
      <c r="S32" s="344">
        <f t="shared" si="1"/>
        <v>28.08988764044944</v>
      </c>
    </row>
    <row r="33" spans="1:20" s="325" customFormat="1" ht="12" x14ac:dyDescent="0.2">
      <c r="A33" s="359" t="s">
        <v>538</v>
      </c>
      <c r="B33" s="360">
        <v>165</v>
      </c>
      <c r="C33" s="360">
        <v>237</v>
      </c>
      <c r="D33" s="360">
        <f t="shared" si="8"/>
        <v>402</v>
      </c>
      <c r="E33" s="360">
        <v>163</v>
      </c>
      <c r="F33" s="360">
        <v>232</v>
      </c>
      <c r="G33" s="360">
        <f t="shared" si="9"/>
        <v>395</v>
      </c>
      <c r="H33" s="360">
        <v>40</v>
      </c>
      <c r="I33" s="360">
        <v>65</v>
      </c>
      <c r="J33" s="360">
        <f t="shared" si="10"/>
        <v>105</v>
      </c>
      <c r="K33" s="360">
        <v>36</v>
      </c>
      <c r="L33" s="360">
        <v>62</v>
      </c>
      <c r="M33" s="360">
        <f t="shared" si="11"/>
        <v>98</v>
      </c>
      <c r="N33" s="361">
        <f t="shared" si="0"/>
        <v>22.085889570552148</v>
      </c>
      <c r="O33" s="361">
        <f t="shared" si="0"/>
        <v>26.72413793103448</v>
      </c>
      <c r="P33" s="361">
        <f t="shared" si="0"/>
        <v>24.810126582278478</v>
      </c>
      <c r="Q33" s="344">
        <f t="shared" si="1"/>
        <v>21.818181818181817</v>
      </c>
      <c r="R33" s="344">
        <f t="shared" si="1"/>
        <v>26.160337552742618</v>
      </c>
      <c r="S33" s="344">
        <f t="shared" si="1"/>
        <v>24.378109452736318</v>
      </c>
      <c r="T33" s="356"/>
    </row>
    <row r="34" spans="1:20" ht="12" x14ac:dyDescent="0.2">
      <c r="A34" s="359" t="s">
        <v>551</v>
      </c>
      <c r="B34" s="360">
        <v>17</v>
      </c>
      <c r="C34" s="360">
        <v>16</v>
      </c>
      <c r="D34" s="360">
        <f t="shared" si="8"/>
        <v>33</v>
      </c>
      <c r="E34" s="360">
        <v>17</v>
      </c>
      <c r="F34" s="360">
        <v>14</v>
      </c>
      <c r="G34" s="360">
        <f t="shared" si="9"/>
        <v>31</v>
      </c>
      <c r="H34" s="360">
        <v>17</v>
      </c>
      <c r="I34" s="360">
        <v>14</v>
      </c>
      <c r="J34" s="360">
        <f t="shared" si="10"/>
        <v>31</v>
      </c>
      <c r="K34" s="360">
        <v>15</v>
      </c>
      <c r="L34" s="360">
        <v>11</v>
      </c>
      <c r="M34" s="360">
        <f t="shared" si="11"/>
        <v>26</v>
      </c>
      <c r="N34" s="361">
        <f t="shared" si="0"/>
        <v>88.235294117647058</v>
      </c>
      <c r="O34" s="361">
        <f t="shared" si="0"/>
        <v>78.571428571428569</v>
      </c>
      <c r="P34" s="361">
        <f t="shared" si="0"/>
        <v>83.870967741935488</v>
      </c>
      <c r="Q34" s="344">
        <f t="shared" si="1"/>
        <v>88.235294117647058</v>
      </c>
      <c r="R34" s="344">
        <f t="shared" si="1"/>
        <v>68.75</v>
      </c>
      <c r="S34" s="344">
        <f t="shared" si="1"/>
        <v>78.787878787878782</v>
      </c>
    </row>
    <row r="35" spans="1:20" ht="12" x14ac:dyDescent="0.2">
      <c r="A35" s="357" t="s">
        <v>172</v>
      </c>
      <c r="B35" s="358">
        <f>SUM(B36:B41)</f>
        <v>993</v>
      </c>
      <c r="C35" s="358">
        <f>SUM(C36:C41)</f>
        <v>1044</v>
      </c>
      <c r="D35" s="358">
        <f t="shared" si="8"/>
        <v>2037</v>
      </c>
      <c r="E35" s="358">
        <f>SUM(E36:E41)</f>
        <v>969</v>
      </c>
      <c r="F35" s="358">
        <f>SUM(F36:F41)</f>
        <v>1026</v>
      </c>
      <c r="G35" s="358">
        <f t="shared" si="9"/>
        <v>1995</v>
      </c>
      <c r="H35" s="358">
        <f>SUM(H36:H41)</f>
        <v>441</v>
      </c>
      <c r="I35" s="358">
        <f>SUM(I36:I41)</f>
        <v>484</v>
      </c>
      <c r="J35" s="358">
        <f t="shared" si="10"/>
        <v>925</v>
      </c>
      <c r="K35" s="358">
        <f>SUM(K36:K41)</f>
        <v>384</v>
      </c>
      <c r="L35" s="358">
        <f>SUM(L36:L41)</f>
        <v>448</v>
      </c>
      <c r="M35" s="358">
        <f t="shared" si="11"/>
        <v>832</v>
      </c>
      <c r="N35" s="343">
        <f t="shared" si="0"/>
        <v>39.628482972136226</v>
      </c>
      <c r="O35" s="343">
        <f t="shared" si="0"/>
        <v>43.664717348927873</v>
      </c>
      <c r="P35" s="343">
        <f t="shared" si="0"/>
        <v>41.70426065162907</v>
      </c>
      <c r="Q35" s="343">
        <f t="shared" si="1"/>
        <v>38.670694864048336</v>
      </c>
      <c r="R35" s="343">
        <f t="shared" si="1"/>
        <v>42.911877394636015</v>
      </c>
      <c r="S35" s="343">
        <f t="shared" si="1"/>
        <v>40.844378988708883</v>
      </c>
    </row>
    <row r="36" spans="1:20" ht="12" x14ac:dyDescent="0.2">
      <c r="A36" s="359" t="s">
        <v>588</v>
      </c>
      <c r="B36" s="360">
        <v>384</v>
      </c>
      <c r="C36" s="360">
        <v>404</v>
      </c>
      <c r="D36" s="360">
        <f t="shared" si="8"/>
        <v>788</v>
      </c>
      <c r="E36" s="360">
        <v>376</v>
      </c>
      <c r="F36" s="360">
        <v>397</v>
      </c>
      <c r="G36" s="360">
        <f t="shared" si="9"/>
        <v>773</v>
      </c>
      <c r="H36" s="360">
        <v>121</v>
      </c>
      <c r="I36" s="360">
        <v>154</v>
      </c>
      <c r="J36" s="360">
        <f t="shared" si="10"/>
        <v>275</v>
      </c>
      <c r="K36" s="360">
        <v>106</v>
      </c>
      <c r="L36" s="360">
        <v>142</v>
      </c>
      <c r="M36" s="360">
        <f t="shared" si="11"/>
        <v>248</v>
      </c>
      <c r="N36" s="361">
        <f t="shared" si="0"/>
        <v>28.191489361702125</v>
      </c>
      <c r="O36" s="361">
        <f t="shared" si="0"/>
        <v>35.768261964735515</v>
      </c>
      <c r="P36" s="361">
        <f t="shared" si="0"/>
        <v>32.082794307891334</v>
      </c>
      <c r="Q36" s="344">
        <f t="shared" si="1"/>
        <v>27.604166666666668</v>
      </c>
      <c r="R36" s="344">
        <f t="shared" si="1"/>
        <v>35.148514851485146</v>
      </c>
      <c r="S36" s="344">
        <f t="shared" si="1"/>
        <v>31.472081218274113</v>
      </c>
    </row>
    <row r="37" spans="1:20" ht="24" x14ac:dyDescent="0.2">
      <c r="A37" s="362" t="s">
        <v>695</v>
      </c>
      <c r="B37" s="360">
        <v>49</v>
      </c>
      <c r="C37" s="360">
        <v>48</v>
      </c>
      <c r="D37" s="360">
        <f t="shared" si="8"/>
        <v>97</v>
      </c>
      <c r="E37" s="360">
        <v>48</v>
      </c>
      <c r="F37" s="360">
        <v>45</v>
      </c>
      <c r="G37" s="360">
        <f t="shared" si="9"/>
        <v>93</v>
      </c>
      <c r="H37" s="360">
        <v>46</v>
      </c>
      <c r="I37" s="360">
        <v>45</v>
      </c>
      <c r="J37" s="360">
        <f t="shared" si="10"/>
        <v>91</v>
      </c>
      <c r="K37" s="360">
        <v>37</v>
      </c>
      <c r="L37" s="360">
        <v>38</v>
      </c>
      <c r="M37" s="360">
        <f t="shared" si="11"/>
        <v>75</v>
      </c>
      <c r="N37" s="361">
        <f t="shared" si="0"/>
        <v>77.083333333333343</v>
      </c>
      <c r="O37" s="361">
        <f t="shared" si="0"/>
        <v>84.444444444444443</v>
      </c>
      <c r="P37" s="361">
        <f t="shared" si="0"/>
        <v>80.645161290322577</v>
      </c>
      <c r="Q37" s="344">
        <f t="shared" si="1"/>
        <v>75.510204081632651</v>
      </c>
      <c r="R37" s="344">
        <f t="shared" si="1"/>
        <v>79.166666666666657</v>
      </c>
      <c r="S37" s="344">
        <f t="shared" si="1"/>
        <v>77.319587628865989</v>
      </c>
    </row>
    <row r="38" spans="1:20" s="325" customFormat="1" ht="12" x14ac:dyDescent="0.2">
      <c r="A38" s="359" t="s">
        <v>539</v>
      </c>
      <c r="B38" s="360">
        <v>236</v>
      </c>
      <c r="C38" s="360">
        <v>262</v>
      </c>
      <c r="D38" s="360">
        <f t="shared" si="8"/>
        <v>498</v>
      </c>
      <c r="E38" s="360">
        <v>232</v>
      </c>
      <c r="F38" s="360">
        <v>258</v>
      </c>
      <c r="G38" s="360">
        <f t="shared" si="9"/>
        <v>490</v>
      </c>
      <c r="H38" s="360">
        <v>108</v>
      </c>
      <c r="I38" s="360">
        <v>136</v>
      </c>
      <c r="J38" s="360">
        <f t="shared" si="10"/>
        <v>244</v>
      </c>
      <c r="K38" s="360">
        <v>89</v>
      </c>
      <c r="L38" s="360">
        <v>129</v>
      </c>
      <c r="M38" s="360">
        <f t="shared" si="11"/>
        <v>218</v>
      </c>
      <c r="N38" s="361">
        <f t="shared" ref="N38:P69" si="12">IF(E38=0,0,(K38/E38)*100)</f>
        <v>38.362068965517246</v>
      </c>
      <c r="O38" s="361">
        <f t="shared" si="12"/>
        <v>50</v>
      </c>
      <c r="P38" s="361">
        <f t="shared" si="12"/>
        <v>44.489795918367349</v>
      </c>
      <c r="Q38" s="344">
        <f t="shared" ref="Q38:S69" si="13">IF(B38=0,0,(K38/B38)*100)</f>
        <v>37.711864406779661</v>
      </c>
      <c r="R38" s="344">
        <f t="shared" si="13"/>
        <v>49.236641221374043</v>
      </c>
      <c r="S38" s="344">
        <f t="shared" si="13"/>
        <v>43.775100401606423</v>
      </c>
      <c r="T38" s="356"/>
    </row>
    <row r="39" spans="1:20" ht="12" x14ac:dyDescent="0.2">
      <c r="A39" s="362" t="s">
        <v>590</v>
      </c>
      <c r="B39" s="360">
        <v>95</v>
      </c>
      <c r="C39" s="360">
        <v>68</v>
      </c>
      <c r="D39" s="360">
        <f t="shared" si="8"/>
        <v>163</v>
      </c>
      <c r="E39" s="360">
        <v>93</v>
      </c>
      <c r="F39" s="360">
        <v>68</v>
      </c>
      <c r="G39" s="360">
        <f t="shared" si="9"/>
        <v>161</v>
      </c>
      <c r="H39" s="360">
        <v>93</v>
      </c>
      <c r="I39" s="360">
        <v>68</v>
      </c>
      <c r="J39" s="360">
        <f t="shared" si="10"/>
        <v>161</v>
      </c>
      <c r="K39" s="360">
        <v>90</v>
      </c>
      <c r="L39" s="360">
        <v>63</v>
      </c>
      <c r="M39" s="360">
        <f t="shared" si="11"/>
        <v>153</v>
      </c>
      <c r="N39" s="361">
        <f t="shared" si="12"/>
        <v>96.774193548387103</v>
      </c>
      <c r="O39" s="361">
        <f t="shared" si="12"/>
        <v>92.64705882352942</v>
      </c>
      <c r="P39" s="361">
        <f t="shared" si="12"/>
        <v>95.031055900621126</v>
      </c>
      <c r="Q39" s="344">
        <f t="shared" si="13"/>
        <v>94.73684210526315</v>
      </c>
      <c r="R39" s="344">
        <f t="shared" si="13"/>
        <v>92.64705882352942</v>
      </c>
      <c r="S39" s="344">
        <f t="shared" si="13"/>
        <v>93.865030674846622</v>
      </c>
    </row>
    <row r="40" spans="1:20" ht="24" x14ac:dyDescent="0.2">
      <c r="A40" s="362" t="s">
        <v>696</v>
      </c>
      <c r="B40" s="360">
        <v>40</v>
      </c>
      <c r="C40" s="360">
        <v>28</v>
      </c>
      <c r="D40" s="360">
        <f t="shared" si="8"/>
        <v>68</v>
      </c>
      <c r="E40" s="360">
        <v>36</v>
      </c>
      <c r="F40" s="360">
        <v>26</v>
      </c>
      <c r="G40" s="360">
        <f t="shared" si="9"/>
        <v>62</v>
      </c>
      <c r="H40" s="360">
        <v>35</v>
      </c>
      <c r="I40" s="360">
        <v>24</v>
      </c>
      <c r="J40" s="360">
        <f t="shared" si="10"/>
        <v>59</v>
      </c>
      <c r="K40" s="360">
        <v>29</v>
      </c>
      <c r="L40" s="360">
        <v>22</v>
      </c>
      <c r="M40" s="360">
        <f t="shared" si="11"/>
        <v>51</v>
      </c>
      <c r="N40" s="363">
        <f t="shared" si="12"/>
        <v>80.555555555555557</v>
      </c>
      <c r="O40" s="363">
        <f t="shared" si="12"/>
        <v>84.615384615384613</v>
      </c>
      <c r="P40" s="363">
        <f t="shared" si="12"/>
        <v>82.258064516129039</v>
      </c>
      <c r="Q40" s="344">
        <f t="shared" si="13"/>
        <v>72.5</v>
      </c>
      <c r="R40" s="344">
        <f t="shared" si="13"/>
        <v>78.571428571428569</v>
      </c>
      <c r="S40" s="344">
        <f t="shared" si="13"/>
        <v>75</v>
      </c>
    </row>
    <row r="41" spans="1:20" ht="12" x14ac:dyDescent="0.2">
      <c r="A41" s="362" t="s">
        <v>592</v>
      </c>
      <c r="B41" s="360">
        <v>189</v>
      </c>
      <c r="C41" s="360">
        <v>234</v>
      </c>
      <c r="D41" s="360">
        <f t="shared" si="8"/>
        <v>423</v>
      </c>
      <c r="E41" s="360">
        <v>184</v>
      </c>
      <c r="F41" s="360">
        <v>232</v>
      </c>
      <c r="G41" s="360">
        <f t="shared" si="9"/>
        <v>416</v>
      </c>
      <c r="H41" s="360">
        <v>38</v>
      </c>
      <c r="I41" s="360">
        <v>57</v>
      </c>
      <c r="J41" s="360">
        <f t="shared" si="10"/>
        <v>95</v>
      </c>
      <c r="K41" s="360">
        <v>33</v>
      </c>
      <c r="L41" s="360">
        <v>54</v>
      </c>
      <c r="M41" s="360">
        <f t="shared" si="11"/>
        <v>87</v>
      </c>
      <c r="N41" s="363">
        <f t="shared" si="12"/>
        <v>17.934782608695652</v>
      </c>
      <c r="O41" s="363">
        <f t="shared" si="12"/>
        <v>23.275862068965516</v>
      </c>
      <c r="P41" s="363">
        <f t="shared" si="12"/>
        <v>20.91346153846154</v>
      </c>
      <c r="Q41" s="344">
        <f t="shared" si="13"/>
        <v>17.460317460317459</v>
      </c>
      <c r="R41" s="344">
        <f t="shared" si="13"/>
        <v>23.076923076923077</v>
      </c>
      <c r="S41" s="344">
        <f t="shared" si="13"/>
        <v>20.567375886524822</v>
      </c>
    </row>
    <row r="42" spans="1:20" s="325" customFormat="1" ht="12" x14ac:dyDescent="0.2">
      <c r="A42" s="357" t="s">
        <v>169</v>
      </c>
      <c r="B42" s="358">
        <f>+B43</f>
        <v>821</v>
      </c>
      <c r="C42" s="358">
        <f>+C43</f>
        <v>904</v>
      </c>
      <c r="D42" s="358">
        <f t="shared" si="8"/>
        <v>1725</v>
      </c>
      <c r="E42" s="358">
        <f>+E43</f>
        <v>806</v>
      </c>
      <c r="F42" s="358">
        <f>+F43</f>
        <v>883</v>
      </c>
      <c r="G42" s="358">
        <f t="shared" si="9"/>
        <v>1689</v>
      </c>
      <c r="H42" s="358">
        <f>+H43</f>
        <v>218</v>
      </c>
      <c r="I42" s="358">
        <f>+I43</f>
        <v>247</v>
      </c>
      <c r="J42" s="358">
        <f t="shared" si="10"/>
        <v>465</v>
      </c>
      <c r="K42" s="358">
        <f>+K43</f>
        <v>205</v>
      </c>
      <c r="L42" s="358">
        <f>+L43</f>
        <v>238</v>
      </c>
      <c r="M42" s="358">
        <f t="shared" si="11"/>
        <v>443</v>
      </c>
      <c r="N42" s="343">
        <f t="shared" si="12"/>
        <v>25.434243176178661</v>
      </c>
      <c r="O42" s="343">
        <f t="shared" si="12"/>
        <v>26.953567383918458</v>
      </c>
      <c r="P42" s="343">
        <f t="shared" si="12"/>
        <v>26.228537596210778</v>
      </c>
      <c r="Q42" s="343">
        <f t="shared" si="13"/>
        <v>24.969549330085261</v>
      </c>
      <c r="R42" s="343">
        <f t="shared" si="13"/>
        <v>26.327433628318587</v>
      </c>
      <c r="S42" s="343">
        <f t="shared" si="13"/>
        <v>25.681159420289855</v>
      </c>
      <c r="T42" s="356"/>
    </row>
    <row r="43" spans="1:20" ht="12" x14ac:dyDescent="0.2">
      <c r="A43" s="359" t="s">
        <v>541</v>
      </c>
      <c r="B43" s="360">
        <v>821</v>
      </c>
      <c r="C43" s="360">
        <v>904</v>
      </c>
      <c r="D43" s="360">
        <f t="shared" si="8"/>
        <v>1725</v>
      </c>
      <c r="E43" s="360">
        <v>806</v>
      </c>
      <c r="F43" s="360">
        <v>883</v>
      </c>
      <c r="G43" s="360">
        <f t="shared" si="9"/>
        <v>1689</v>
      </c>
      <c r="H43" s="360">
        <v>218</v>
      </c>
      <c r="I43" s="360">
        <v>247</v>
      </c>
      <c r="J43" s="360">
        <f t="shared" si="10"/>
        <v>465</v>
      </c>
      <c r="K43" s="360">
        <v>205</v>
      </c>
      <c r="L43" s="360">
        <v>238</v>
      </c>
      <c r="M43" s="360">
        <f t="shared" si="11"/>
        <v>443</v>
      </c>
      <c r="N43" s="361">
        <f t="shared" si="12"/>
        <v>25.434243176178661</v>
      </c>
      <c r="O43" s="361">
        <f t="shared" si="12"/>
        <v>26.953567383918458</v>
      </c>
      <c r="P43" s="361">
        <f t="shared" si="12"/>
        <v>26.228537596210778</v>
      </c>
      <c r="Q43" s="344">
        <f t="shared" si="13"/>
        <v>24.969549330085261</v>
      </c>
      <c r="R43" s="344">
        <f t="shared" si="13"/>
        <v>26.327433628318587</v>
      </c>
      <c r="S43" s="344">
        <f t="shared" si="13"/>
        <v>25.681159420289855</v>
      </c>
    </row>
    <row r="44" spans="1:20" ht="12" x14ac:dyDescent="0.2">
      <c r="A44" s="357" t="s">
        <v>165</v>
      </c>
      <c r="B44" s="358">
        <f>SUM(B45:B48)</f>
        <v>489</v>
      </c>
      <c r="C44" s="358">
        <f>SUM(C45:C48)</f>
        <v>599</v>
      </c>
      <c r="D44" s="358">
        <f t="shared" si="8"/>
        <v>1088</v>
      </c>
      <c r="E44" s="358">
        <f>SUM(E45:E48)</f>
        <v>482</v>
      </c>
      <c r="F44" s="358">
        <f>SUM(F45:F48)</f>
        <v>587</v>
      </c>
      <c r="G44" s="358">
        <f t="shared" si="9"/>
        <v>1069</v>
      </c>
      <c r="H44" s="358">
        <f>SUM(H45:H48)</f>
        <v>167</v>
      </c>
      <c r="I44" s="358">
        <f>SUM(I45:I48)</f>
        <v>208</v>
      </c>
      <c r="J44" s="358">
        <f t="shared" si="10"/>
        <v>375</v>
      </c>
      <c r="K44" s="358">
        <f>SUM(K45:K48)</f>
        <v>145</v>
      </c>
      <c r="L44" s="358">
        <f>SUM(L45:L48)</f>
        <v>177</v>
      </c>
      <c r="M44" s="358">
        <f t="shared" si="11"/>
        <v>322</v>
      </c>
      <c r="N44" s="343">
        <f t="shared" si="12"/>
        <v>30.08298755186722</v>
      </c>
      <c r="O44" s="343">
        <f t="shared" si="12"/>
        <v>30.153321976149915</v>
      </c>
      <c r="P44" s="343">
        <f t="shared" si="12"/>
        <v>30.121608980355475</v>
      </c>
      <c r="Q44" s="343">
        <f t="shared" si="13"/>
        <v>29.652351738241311</v>
      </c>
      <c r="R44" s="343">
        <f t="shared" si="13"/>
        <v>29.549248747913186</v>
      </c>
      <c r="S44" s="343">
        <f t="shared" si="13"/>
        <v>29.59558823529412</v>
      </c>
    </row>
    <row r="45" spans="1:20" ht="12" x14ac:dyDescent="0.2">
      <c r="A45" s="359" t="s">
        <v>533</v>
      </c>
      <c r="B45" s="360">
        <v>90</v>
      </c>
      <c r="C45" s="360">
        <v>96</v>
      </c>
      <c r="D45" s="360">
        <f t="shared" si="8"/>
        <v>186</v>
      </c>
      <c r="E45" s="360">
        <v>89</v>
      </c>
      <c r="F45" s="360">
        <v>92</v>
      </c>
      <c r="G45" s="360">
        <f t="shared" si="9"/>
        <v>181</v>
      </c>
      <c r="H45" s="360">
        <v>48</v>
      </c>
      <c r="I45" s="360">
        <v>52</v>
      </c>
      <c r="J45" s="360">
        <f t="shared" si="10"/>
        <v>100</v>
      </c>
      <c r="K45" s="360">
        <v>44</v>
      </c>
      <c r="L45" s="360">
        <v>48</v>
      </c>
      <c r="M45" s="360">
        <f t="shared" si="11"/>
        <v>92</v>
      </c>
      <c r="N45" s="361">
        <f t="shared" si="12"/>
        <v>49.438202247191008</v>
      </c>
      <c r="O45" s="361">
        <f t="shared" si="12"/>
        <v>52.173913043478258</v>
      </c>
      <c r="P45" s="361">
        <f t="shared" si="12"/>
        <v>50.828729281767963</v>
      </c>
      <c r="Q45" s="344">
        <f t="shared" si="13"/>
        <v>48.888888888888886</v>
      </c>
      <c r="R45" s="344">
        <f t="shared" si="13"/>
        <v>50</v>
      </c>
      <c r="S45" s="344">
        <f t="shared" si="13"/>
        <v>49.462365591397848</v>
      </c>
    </row>
    <row r="46" spans="1:20" s="325" customFormat="1" ht="12" x14ac:dyDescent="0.2">
      <c r="A46" s="359" t="s">
        <v>543</v>
      </c>
      <c r="B46" s="360">
        <v>84</v>
      </c>
      <c r="C46" s="360">
        <v>81</v>
      </c>
      <c r="D46" s="360">
        <f t="shared" si="8"/>
        <v>165</v>
      </c>
      <c r="E46" s="360">
        <v>83</v>
      </c>
      <c r="F46" s="360">
        <v>78</v>
      </c>
      <c r="G46" s="360">
        <f t="shared" si="9"/>
        <v>161</v>
      </c>
      <c r="H46" s="360">
        <v>51</v>
      </c>
      <c r="I46" s="360">
        <v>49</v>
      </c>
      <c r="J46" s="360">
        <f t="shared" si="10"/>
        <v>100</v>
      </c>
      <c r="K46" s="360">
        <v>42</v>
      </c>
      <c r="L46" s="360">
        <v>41</v>
      </c>
      <c r="M46" s="360">
        <f t="shared" si="11"/>
        <v>83</v>
      </c>
      <c r="N46" s="361">
        <f t="shared" si="12"/>
        <v>50.602409638554214</v>
      </c>
      <c r="O46" s="361">
        <f t="shared" si="12"/>
        <v>52.564102564102569</v>
      </c>
      <c r="P46" s="361">
        <f t="shared" si="12"/>
        <v>51.552795031055901</v>
      </c>
      <c r="Q46" s="344">
        <f t="shared" si="13"/>
        <v>50</v>
      </c>
      <c r="R46" s="344">
        <f t="shared" si="13"/>
        <v>50.617283950617285</v>
      </c>
      <c r="S46" s="344">
        <f t="shared" si="13"/>
        <v>50.303030303030305</v>
      </c>
      <c r="T46" s="356"/>
    </row>
    <row r="47" spans="1:20" ht="24" x14ac:dyDescent="0.2">
      <c r="A47" s="362" t="s">
        <v>593</v>
      </c>
      <c r="B47" s="360">
        <v>200</v>
      </c>
      <c r="C47" s="360">
        <v>281</v>
      </c>
      <c r="D47" s="360">
        <f t="shared" si="8"/>
        <v>481</v>
      </c>
      <c r="E47" s="360">
        <v>195</v>
      </c>
      <c r="F47" s="360">
        <v>278</v>
      </c>
      <c r="G47" s="360">
        <f t="shared" si="9"/>
        <v>473</v>
      </c>
      <c r="H47" s="360">
        <v>29</v>
      </c>
      <c r="I47" s="360">
        <v>46</v>
      </c>
      <c r="J47" s="360">
        <f t="shared" si="10"/>
        <v>75</v>
      </c>
      <c r="K47" s="360">
        <v>23</v>
      </c>
      <c r="L47" s="360">
        <v>37</v>
      </c>
      <c r="M47" s="360">
        <f t="shared" si="11"/>
        <v>60</v>
      </c>
      <c r="N47" s="361">
        <f t="shared" si="12"/>
        <v>11.794871794871794</v>
      </c>
      <c r="O47" s="361">
        <f t="shared" si="12"/>
        <v>13.309352517985612</v>
      </c>
      <c r="P47" s="361">
        <f t="shared" si="12"/>
        <v>12.684989429175475</v>
      </c>
      <c r="Q47" s="344">
        <f t="shared" si="13"/>
        <v>11.5</v>
      </c>
      <c r="R47" s="344">
        <f t="shared" si="13"/>
        <v>13.167259786476867</v>
      </c>
      <c r="S47" s="344">
        <f t="shared" si="13"/>
        <v>12.474012474012476</v>
      </c>
    </row>
    <row r="48" spans="1:20" ht="24" x14ac:dyDescent="0.2">
      <c r="A48" s="362" t="s">
        <v>549</v>
      </c>
      <c r="B48" s="360">
        <v>115</v>
      </c>
      <c r="C48" s="360">
        <v>141</v>
      </c>
      <c r="D48" s="360">
        <f t="shared" si="8"/>
        <v>256</v>
      </c>
      <c r="E48" s="360">
        <v>115</v>
      </c>
      <c r="F48" s="360">
        <v>139</v>
      </c>
      <c r="G48" s="360">
        <f t="shared" si="9"/>
        <v>254</v>
      </c>
      <c r="H48" s="360">
        <v>39</v>
      </c>
      <c r="I48" s="360">
        <v>61</v>
      </c>
      <c r="J48" s="360">
        <f t="shared" si="10"/>
        <v>100</v>
      </c>
      <c r="K48" s="360">
        <v>36</v>
      </c>
      <c r="L48" s="360">
        <v>51</v>
      </c>
      <c r="M48" s="360">
        <f t="shared" si="11"/>
        <v>87</v>
      </c>
      <c r="N48" s="361">
        <f t="shared" si="12"/>
        <v>31.304347826086961</v>
      </c>
      <c r="O48" s="361">
        <f t="shared" si="12"/>
        <v>36.690647482014391</v>
      </c>
      <c r="P48" s="361">
        <f t="shared" si="12"/>
        <v>34.251968503937007</v>
      </c>
      <c r="Q48" s="344">
        <f t="shared" si="13"/>
        <v>31.304347826086961</v>
      </c>
      <c r="R48" s="344">
        <f t="shared" si="13"/>
        <v>36.170212765957451</v>
      </c>
      <c r="S48" s="344">
        <f t="shared" si="13"/>
        <v>33.984375</v>
      </c>
    </row>
    <row r="49" spans="1:21" s="325" customFormat="1" ht="12" x14ac:dyDescent="0.2">
      <c r="A49" s="357" t="s">
        <v>164</v>
      </c>
      <c r="B49" s="358">
        <f>SUM(B50:B52)</f>
        <v>189</v>
      </c>
      <c r="C49" s="358">
        <f>SUM(C50:C52)</f>
        <v>965</v>
      </c>
      <c r="D49" s="358">
        <f t="shared" si="8"/>
        <v>1154</v>
      </c>
      <c r="E49" s="358">
        <f>SUM(E50:E52)</f>
        <v>184</v>
      </c>
      <c r="F49" s="358">
        <f>SUM(F50:F52)</f>
        <v>931</v>
      </c>
      <c r="G49" s="358">
        <f t="shared" si="9"/>
        <v>1115</v>
      </c>
      <c r="H49" s="358">
        <f>SUM(H50:H52)</f>
        <v>72</v>
      </c>
      <c r="I49" s="358">
        <f>SUM(I50:I52)</f>
        <v>358</v>
      </c>
      <c r="J49" s="358">
        <f t="shared" si="10"/>
        <v>430</v>
      </c>
      <c r="K49" s="358">
        <f>SUM(K50:K52)</f>
        <v>70</v>
      </c>
      <c r="L49" s="358">
        <f>SUM(L50:L52)</f>
        <v>332</v>
      </c>
      <c r="M49" s="358">
        <f t="shared" si="11"/>
        <v>402</v>
      </c>
      <c r="N49" s="343">
        <f t="shared" si="12"/>
        <v>38.04347826086957</v>
      </c>
      <c r="O49" s="343">
        <f t="shared" si="12"/>
        <v>35.660580021482275</v>
      </c>
      <c r="P49" s="343">
        <f t="shared" si="12"/>
        <v>36.053811659192824</v>
      </c>
      <c r="Q49" s="343">
        <f t="shared" si="13"/>
        <v>37.037037037037038</v>
      </c>
      <c r="R49" s="343">
        <f t="shared" si="13"/>
        <v>34.404145077720202</v>
      </c>
      <c r="S49" s="343">
        <f t="shared" si="13"/>
        <v>34.835355285961874</v>
      </c>
      <c r="T49" s="356"/>
    </row>
    <row r="50" spans="1:21" ht="12" x14ac:dyDescent="0.2">
      <c r="A50" s="359" t="s">
        <v>595</v>
      </c>
      <c r="B50" s="360">
        <v>15</v>
      </c>
      <c r="C50" s="360">
        <v>70</v>
      </c>
      <c r="D50" s="360">
        <f t="shared" si="8"/>
        <v>85</v>
      </c>
      <c r="E50" s="360">
        <v>15</v>
      </c>
      <c r="F50" s="360">
        <v>64</v>
      </c>
      <c r="G50" s="360">
        <f t="shared" si="9"/>
        <v>79</v>
      </c>
      <c r="H50" s="360">
        <v>14</v>
      </c>
      <c r="I50" s="360">
        <v>52</v>
      </c>
      <c r="J50" s="360">
        <f t="shared" si="10"/>
        <v>66</v>
      </c>
      <c r="K50" s="360">
        <v>12</v>
      </c>
      <c r="L50" s="360">
        <v>48</v>
      </c>
      <c r="M50" s="360">
        <f t="shared" si="11"/>
        <v>60</v>
      </c>
      <c r="N50" s="361">
        <f t="shared" si="12"/>
        <v>80</v>
      </c>
      <c r="O50" s="361">
        <f t="shared" si="12"/>
        <v>75</v>
      </c>
      <c r="P50" s="361">
        <f t="shared" si="12"/>
        <v>75.949367088607602</v>
      </c>
      <c r="Q50" s="344">
        <f t="shared" si="13"/>
        <v>80</v>
      </c>
      <c r="R50" s="344">
        <f t="shared" si="13"/>
        <v>68.571428571428569</v>
      </c>
      <c r="S50" s="344">
        <f t="shared" si="13"/>
        <v>70.588235294117652</v>
      </c>
      <c r="U50" s="169"/>
    </row>
    <row r="51" spans="1:21" ht="12" x14ac:dyDescent="0.2">
      <c r="A51" s="359" t="s">
        <v>594</v>
      </c>
      <c r="B51" s="360">
        <v>168</v>
      </c>
      <c r="C51" s="360">
        <v>839</v>
      </c>
      <c r="D51" s="360">
        <f t="shared" si="8"/>
        <v>1007</v>
      </c>
      <c r="E51" s="360">
        <v>163</v>
      </c>
      <c r="F51" s="360">
        <v>816</v>
      </c>
      <c r="G51" s="360">
        <f t="shared" si="9"/>
        <v>979</v>
      </c>
      <c r="H51" s="360">
        <v>52</v>
      </c>
      <c r="I51" s="360">
        <v>271</v>
      </c>
      <c r="J51" s="360">
        <f t="shared" si="10"/>
        <v>323</v>
      </c>
      <c r="K51" s="360">
        <v>52</v>
      </c>
      <c r="L51" s="360">
        <v>251</v>
      </c>
      <c r="M51" s="360">
        <f t="shared" si="11"/>
        <v>303</v>
      </c>
      <c r="N51" s="361">
        <f t="shared" si="12"/>
        <v>31.901840490797547</v>
      </c>
      <c r="O51" s="361">
        <f t="shared" si="12"/>
        <v>30.759803921568629</v>
      </c>
      <c r="P51" s="361">
        <f t="shared" si="12"/>
        <v>30.949948927477017</v>
      </c>
      <c r="Q51" s="344">
        <f t="shared" si="13"/>
        <v>30.952380952380953</v>
      </c>
      <c r="R51" s="344">
        <f t="shared" si="13"/>
        <v>29.916567342073897</v>
      </c>
      <c r="S51" s="344">
        <f t="shared" si="13"/>
        <v>30.089374379344587</v>
      </c>
    </row>
    <row r="52" spans="1:21" ht="12" x14ac:dyDescent="0.2">
      <c r="A52" s="359" t="s">
        <v>518</v>
      </c>
      <c r="B52" s="360">
        <v>6</v>
      </c>
      <c r="C52" s="360">
        <v>56</v>
      </c>
      <c r="D52" s="360">
        <f t="shared" si="8"/>
        <v>62</v>
      </c>
      <c r="E52" s="360">
        <v>6</v>
      </c>
      <c r="F52" s="360">
        <v>51</v>
      </c>
      <c r="G52" s="360">
        <f t="shared" si="9"/>
        <v>57</v>
      </c>
      <c r="H52" s="360">
        <v>6</v>
      </c>
      <c r="I52" s="360">
        <v>35</v>
      </c>
      <c r="J52" s="360">
        <f t="shared" si="10"/>
        <v>41</v>
      </c>
      <c r="K52" s="360">
        <v>6</v>
      </c>
      <c r="L52" s="360">
        <v>33</v>
      </c>
      <c r="M52" s="360">
        <f t="shared" si="11"/>
        <v>39</v>
      </c>
      <c r="N52" s="361">
        <f t="shared" si="12"/>
        <v>100</v>
      </c>
      <c r="O52" s="361">
        <f t="shared" si="12"/>
        <v>64.705882352941174</v>
      </c>
      <c r="P52" s="361">
        <f t="shared" si="12"/>
        <v>68.421052631578945</v>
      </c>
      <c r="Q52" s="344">
        <f t="shared" si="13"/>
        <v>100</v>
      </c>
      <c r="R52" s="344">
        <f t="shared" si="13"/>
        <v>58.928571428571431</v>
      </c>
      <c r="S52" s="344">
        <f t="shared" si="13"/>
        <v>62.903225806451616</v>
      </c>
    </row>
    <row r="53" spans="1:21" s="325" customFormat="1" ht="12" x14ac:dyDescent="0.2">
      <c r="A53" s="357" t="s">
        <v>162</v>
      </c>
      <c r="B53" s="358">
        <f>SUM(B54:B56)</f>
        <v>76</v>
      </c>
      <c r="C53" s="358">
        <f>SUM(C54:C56)</f>
        <v>72</v>
      </c>
      <c r="D53" s="358">
        <f t="shared" si="8"/>
        <v>148</v>
      </c>
      <c r="E53" s="358">
        <f>SUM(E54:E56)</f>
        <v>74</v>
      </c>
      <c r="F53" s="358">
        <f>SUM(F54:F56)</f>
        <v>70</v>
      </c>
      <c r="G53" s="358">
        <f t="shared" si="9"/>
        <v>144</v>
      </c>
      <c r="H53" s="358">
        <f>SUM(H54:H56)</f>
        <v>74</v>
      </c>
      <c r="I53" s="358">
        <f>SUM(I54:I56)</f>
        <v>70</v>
      </c>
      <c r="J53" s="358">
        <f t="shared" si="10"/>
        <v>144</v>
      </c>
      <c r="K53" s="358">
        <f>SUM(K54:K56)</f>
        <v>64</v>
      </c>
      <c r="L53" s="358">
        <f>SUM(L54:L56)</f>
        <v>65</v>
      </c>
      <c r="M53" s="358">
        <f t="shared" si="11"/>
        <v>129</v>
      </c>
      <c r="N53" s="343">
        <f t="shared" si="12"/>
        <v>86.486486486486484</v>
      </c>
      <c r="O53" s="343">
        <f t="shared" si="12"/>
        <v>92.857142857142861</v>
      </c>
      <c r="P53" s="343">
        <f t="shared" si="12"/>
        <v>89.583333333333343</v>
      </c>
      <c r="Q53" s="343">
        <f t="shared" si="13"/>
        <v>84.210526315789465</v>
      </c>
      <c r="R53" s="343">
        <f t="shared" si="13"/>
        <v>90.277777777777786</v>
      </c>
      <c r="S53" s="343">
        <f t="shared" si="13"/>
        <v>87.162162162162161</v>
      </c>
      <c r="T53" s="356"/>
    </row>
    <row r="54" spans="1:21" ht="12" x14ac:dyDescent="0.2">
      <c r="A54" s="359" t="s">
        <v>526</v>
      </c>
      <c r="B54" s="360">
        <v>40</v>
      </c>
      <c r="C54" s="360">
        <v>44</v>
      </c>
      <c r="D54" s="360">
        <f t="shared" si="8"/>
        <v>84</v>
      </c>
      <c r="E54" s="360">
        <v>40</v>
      </c>
      <c r="F54" s="360">
        <v>43</v>
      </c>
      <c r="G54" s="360">
        <f t="shared" si="9"/>
        <v>83</v>
      </c>
      <c r="H54" s="360">
        <v>40</v>
      </c>
      <c r="I54" s="360">
        <v>43</v>
      </c>
      <c r="J54" s="360">
        <f t="shared" si="10"/>
        <v>83</v>
      </c>
      <c r="K54" s="360">
        <v>36</v>
      </c>
      <c r="L54" s="360">
        <v>38</v>
      </c>
      <c r="M54" s="360">
        <f t="shared" si="11"/>
        <v>74</v>
      </c>
      <c r="N54" s="361">
        <f t="shared" si="12"/>
        <v>90</v>
      </c>
      <c r="O54" s="361">
        <f t="shared" si="12"/>
        <v>88.372093023255815</v>
      </c>
      <c r="P54" s="361">
        <f t="shared" si="12"/>
        <v>89.156626506024097</v>
      </c>
      <c r="Q54" s="344">
        <f t="shared" si="13"/>
        <v>90</v>
      </c>
      <c r="R54" s="344">
        <f t="shared" si="13"/>
        <v>86.36363636363636</v>
      </c>
      <c r="S54" s="344">
        <f t="shared" si="13"/>
        <v>88.095238095238088</v>
      </c>
    </row>
    <row r="55" spans="1:21" ht="12" x14ac:dyDescent="0.2">
      <c r="A55" s="359" t="s">
        <v>527</v>
      </c>
      <c r="B55" s="360">
        <v>16</v>
      </c>
      <c r="C55" s="360">
        <v>5</v>
      </c>
      <c r="D55" s="360">
        <f t="shared" si="8"/>
        <v>21</v>
      </c>
      <c r="E55" s="360">
        <v>15</v>
      </c>
      <c r="F55" s="360">
        <v>4</v>
      </c>
      <c r="G55" s="360">
        <f t="shared" si="9"/>
        <v>19</v>
      </c>
      <c r="H55" s="360">
        <v>15</v>
      </c>
      <c r="I55" s="360">
        <v>4</v>
      </c>
      <c r="J55" s="360">
        <f t="shared" si="10"/>
        <v>19</v>
      </c>
      <c r="K55" s="360">
        <v>14</v>
      </c>
      <c r="L55" s="360">
        <v>4</v>
      </c>
      <c r="M55" s="360">
        <f t="shared" si="11"/>
        <v>18</v>
      </c>
      <c r="N55" s="361">
        <f t="shared" si="12"/>
        <v>93.333333333333329</v>
      </c>
      <c r="O55" s="361">
        <f t="shared" si="12"/>
        <v>100</v>
      </c>
      <c r="P55" s="361">
        <f t="shared" si="12"/>
        <v>94.73684210526315</v>
      </c>
      <c r="Q55" s="344">
        <f t="shared" si="13"/>
        <v>87.5</v>
      </c>
      <c r="R55" s="344">
        <f t="shared" si="13"/>
        <v>80</v>
      </c>
      <c r="S55" s="344">
        <f t="shared" si="13"/>
        <v>85.714285714285708</v>
      </c>
    </row>
    <row r="56" spans="1:21" ht="24" x14ac:dyDescent="0.2">
      <c r="A56" s="362" t="s">
        <v>697</v>
      </c>
      <c r="B56" s="360">
        <v>20</v>
      </c>
      <c r="C56" s="360">
        <v>23</v>
      </c>
      <c r="D56" s="360">
        <f t="shared" si="8"/>
        <v>43</v>
      </c>
      <c r="E56" s="360">
        <v>19</v>
      </c>
      <c r="F56" s="360">
        <v>23</v>
      </c>
      <c r="G56" s="360">
        <f t="shared" si="9"/>
        <v>42</v>
      </c>
      <c r="H56" s="360">
        <v>19</v>
      </c>
      <c r="I56" s="360">
        <v>23</v>
      </c>
      <c r="J56" s="360">
        <f t="shared" si="10"/>
        <v>42</v>
      </c>
      <c r="K56" s="360">
        <v>14</v>
      </c>
      <c r="L56" s="360">
        <v>23</v>
      </c>
      <c r="M56" s="360">
        <f t="shared" si="11"/>
        <v>37</v>
      </c>
      <c r="N56" s="361">
        <f t="shared" si="12"/>
        <v>73.68421052631578</v>
      </c>
      <c r="O56" s="361">
        <f t="shared" si="12"/>
        <v>100</v>
      </c>
      <c r="P56" s="361">
        <f t="shared" si="12"/>
        <v>88.095238095238088</v>
      </c>
      <c r="Q56" s="344">
        <f t="shared" si="13"/>
        <v>70</v>
      </c>
      <c r="R56" s="344">
        <f t="shared" si="13"/>
        <v>100</v>
      </c>
      <c r="S56" s="344">
        <f t="shared" si="13"/>
        <v>86.04651162790698</v>
      </c>
    </row>
    <row r="57" spans="1:21" ht="12" x14ac:dyDescent="0.2">
      <c r="A57" s="357" t="s">
        <v>161</v>
      </c>
      <c r="B57" s="358">
        <f>SUM(B58:B62)</f>
        <v>178</v>
      </c>
      <c r="C57" s="358">
        <f>SUM(C58:C62)</f>
        <v>226</v>
      </c>
      <c r="D57" s="358">
        <f t="shared" si="8"/>
        <v>404</v>
      </c>
      <c r="E57" s="358">
        <f>SUM(E58:E62)</f>
        <v>173</v>
      </c>
      <c r="F57" s="358">
        <f>SUM(F58:F62)</f>
        <v>219</v>
      </c>
      <c r="G57" s="358">
        <f t="shared" si="9"/>
        <v>392</v>
      </c>
      <c r="H57" s="358">
        <f>SUM(H58:H62)</f>
        <v>132</v>
      </c>
      <c r="I57" s="358">
        <f>SUM(I58:I62)</f>
        <v>162</v>
      </c>
      <c r="J57" s="358">
        <f t="shared" si="10"/>
        <v>294</v>
      </c>
      <c r="K57" s="358">
        <f>SUM(K58:K62)</f>
        <v>106</v>
      </c>
      <c r="L57" s="358">
        <f>SUM(L58:L62)</f>
        <v>137</v>
      </c>
      <c r="M57" s="358">
        <f t="shared" si="11"/>
        <v>243</v>
      </c>
      <c r="N57" s="343">
        <f t="shared" si="12"/>
        <v>61.271676300578036</v>
      </c>
      <c r="O57" s="343">
        <f t="shared" si="12"/>
        <v>62.557077625570777</v>
      </c>
      <c r="P57" s="343">
        <f t="shared" si="12"/>
        <v>61.989795918367349</v>
      </c>
      <c r="Q57" s="343">
        <f t="shared" si="13"/>
        <v>59.550561797752813</v>
      </c>
      <c r="R57" s="343">
        <f t="shared" si="13"/>
        <v>60.619469026548678</v>
      </c>
      <c r="S57" s="343">
        <f t="shared" si="13"/>
        <v>60.148514851485146</v>
      </c>
    </row>
    <row r="58" spans="1:21" s="325" customFormat="1" ht="12" x14ac:dyDescent="0.2">
      <c r="A58" s="359" t="s">
        <v>555</v>
      </c>
      <c r="B58" s="360">
        <v>43</v>
      </c>
      <c r="C58" s="360">
        <v>72</v>
      </c>
      <c r="D58" s="360">
        <f t="shared" si="8"/>
        <v>115</v>
      </c>
      <c r="E58" s="360">
        <v>41</v>
      </c>
      <c r="F58" s="360">
        <v>68</v>
      </c>
      <c r="G58" s="360">
        <f t="shared" si="9"/>
        <v>109</v>
      </c>
      <c r="H58" s="360">
        <v>11</v>
      </c>
      <c r="I58" s="360">
        <v>24</v>
      </c>
      <c r="J58" s="360">
        <f t="shared" si="10"/>
        <v>35</v>
      </c>
      <c r="K58" s="360">
        <v>5</v>
      </c>
      <c r="L58" s="360">
        <v>18</v>
      </c>
      <c r="M58" s="360">
        <f t="shared" si="11"/>
        <v>23</v>
      </c>
      <c r="N58" s="361">
        <f t="shared" si="12"/>
        <v>12.195121951219512</v>
      </c>
      <c r="O58" s="361">
        <f t="shared" si="12"/>
        <v>26.47058823529412</v>
      </c>
      <c r="P58" s="361">
        <f t="shared" si="12"/>
        <v>21.100917431192663</v>
      </c>
      <c r="Q58" s="344">
        <f t="shared" si="13"/>
        <v>11.627906976744185</v>
      </c>
      <c r="R58" s="344">
        <f t="shared" si="13"/>
        <v>25</v>
      </c>
      <c r="S58" s="344">
        <f t="shared" si="13"/>
        <v>20</v>
      </c>
      <c r="T58" s="356"/>
    </row>
    <row r="59" spans="1:21" ht="24" x14ac:dyDescent="0.2">
      <c r="A59" s="362" t="s">
        <v>556</v>
      </c>
      <c r="B59" s="360">
        <v>14</v>
      </c>
      <c r="C59" s="360">
        <v>31</v>
      </c>
      <c r="D59" s="360">
        <f t="shared" si="8"/>
        <v>45</v>
      </c>
      <c r="E59" s="360">
        <v>14</v>
      </c>
      <c r="F59" s="360">
        <v>30</v>
      </c>
      <c r="G59" s="360">
        <f t="shared" si="9"/>
        <v>44</v>
      </c>
      <c r="H59" s="360">
        <v>14</v>
      </c>
      <c r="I59" s="360">
        <v>30</v>
      </c>
      <c r="J59" s="360">
        <f t="shared" si="10"/>
        <v>44</v>
      </c>
      <c r="K59" s="360">
        <v>11</v>
      </c>
      <c r="L59" s="360">
        <v>29</v>
      </c>
      <c r="M59" s="360">
        <f t="shared" si="11"/>
        <v>40</v>
      </c>
      <c r="N59" s="361">
        <f t="shared" si="12"/>
        <v>78.571428571428569</v>
      </c>
      <c r="O59" s="361">
        <f t="shared" si="12"/>
        <v>96.666666666666671</v>
      </c>
      <c r="P59" s="361">
        <f t="shared" si="12"/>
        <v>90.909090909090907</v>
      </c>
      <c r="Q59" s="344">
        <f t="shared" si="13"/>
        <v>78.571428571428569</v>
      </c>
      <c r="R59" s="344">
        <f t="shared" si="13"/>
        <v>93.548387096774192</v>
      </c>
      <c r="S59" s="344">
        <f t="shared" si="13"/>
        <v>88.888888888888886</v>
      </c>
    </row>
    <row r="60" spans="1:21" ht="12" x14ac:dyDescent="0.2">
      <c r="A60" s="359" t="s">
        <v>559</v>
      </c>
      <c r="B60" s="360">
        <v>59</v>
      </c>
      <c r="C60" s="360">
        <v>28</v>
      </c>
      <c r="D60" s="360">
        <f t="shared" si="8"/>
        <v>87</v>
      </c>
      <c r="E60" s="360">
        <v>57</v>
      </c>
      <c r="F60" s="360">
        <v>28</v>
      </c>
      <c r="G60" s="360">
        <f t="shared" si="9"/>
        <v>85</v>
      </c>
      <c r="H60" s="360">
        <v>57</v>
      </c>
      <c r="I60" s="360">
        <v>28</v>
      </c>
      <c r="J60" s="360">
        <f t="shared" si="10"/>
        <v>85</v>
      </c>
      <c r="K60" s="360">
        <v>46</v>
      </c>
      <c r="L60" s="360">
        <v>24</v>
      </c>
      <c r="M60" s="360">
        <f t="shared" si="11"/>
        <v>70</v>
      </c>
      <c r="N60" s="361">
        <f t="shared" si="12"/>
        <v>80.701754385964904</v>
      </c>
      <c r="O60" s="361">
        <f t="shared" si="12"/>
        <v>85.714285714285708</v>
      </c>
      <c r="P60" s="361">
        <f t="shared" si="12"/>
        <v>82.35294117647058</v>
      </c>
      <c r="Q60" s="344">
        <f t="shared" si="13"/>
        <v>77.966101694915253</v>
      </c>
      <c r="R60" s="344">
        <f t="shared" si="13"/>
        <v>85.714285714285708</v>
      </c>
      <c r="S60" s="344">
        <f t="shared" si="13"/>
        <v>80.459770114942529</v>
      </c>
    </row>
    <row r="61" spans="1:21" ht="12" x14ac:dyDescent="0.2">
      <c r="A61" s="359" t="s">
        <v>560</v>
      </c>
      <c r="B61" s="360">
        <v>46</v>
      </c>
      <c r="C61" s="360">
        <v>39</v>
      </c>
      <c r="D61" s="360">
        <f t="shared" si="8"/>
        <v>85</v>
      </c>
      <c r="E61" s="360">
        <v>45</v>
      </c>
      <c r="F61" s="360">
        <v>38</v>
      </c>
      <c r="G61" s="360">
        <f t="shared" si="9"/>
        <v>83</v>
      </c>
      <c r="H61" s="360">
        <v>36</v>
      </c>
      <c r="I61" s="360">
        <v>34</v>
      </c>
      <c r="J61" s="360">
        <f t="shared" si="10"/>
        <v>70</v>
      </c>
      <c r="K61" s="360">
        <v>32</v>
      </c>
      <c r="L61" s="360">
        <v>30</v>
      </c>
      <c r="M61" s="360">
        <f t="shared" si="11"/>
        <v>62</v>
      </c>
      <c r="N61" s="361">
        <f t="shared" si="12"/>
        <v>71.111111111111114</v>
      </c>
      <c r="O61" s="361">
        <f t="shared" si="12"/>
        <v>78.94736842105263</v>
      </c>
      <c r="P61" s="361">
        <f t="shared" si="12"/>
        <v>74.698795180722882</v>
      </c>
      <c r="Q61" s="344">
        <f t="shared" si="13"/>
        <v>69.565217391304344</v>
      </c>
      <c r="R61" s="344">
        <f t="shared" si="13"/>
        <v>76.923076923076934</v>
      </c>
      <c r="S61" s="344">
        <f t="shared" si="13"/>
        <v>72.941176470588232</v>
      </c>
    </row>
    <row r="62" spans="1:21" ht="12" x14ac:dyDescent="0.2">
      <c r="A62" s="362" t="s">
        <v>562</v>
      </c>
      <c r="B62" s="360">
        <v>16</v>
      </c>
      <c r="C62" s="360">
        <v>56</v>
      </c>
      <c r="D62" s="360">
        <f t="shared" si="8"/>
        <v>72</v>
      </c>
      <c r="E62" s="360">
        <v>16</v>
      </c>
      <c r="F62" s="360">
        <v>55</v>
      </c>
      <c r="G62" s="360">
        <f t="shared" si="9"/>
        <v>71</v>
      </c>
      <c r="H62" s="360">
        <v>14</v>
      </c>
      <c r="I62" s="360">
        <v>46</v>
      </c>
      <c r="J62" s="360">
        <f t="shared" si="10"/>
        <v>60</v>
      </c>
      <c r="K62" s="360">
        <v>12</v>
      </c>
      <c r="L62" s="360">
        <v>36</v>
      </c>
      <c r="M62" s="360">
        <f t="shared" si="11"/>
        <v>48</v>
      </c>
      <c r="N62" s="361">
        <f t="shared" si="12"/>
        <v>75</v>
      </c>
      <c r="O62" s="361">
        <f t="shared" si="12"/>
        <v>65.454545454545453</v>
      </c>
      <c r="P62" s="361">
        <f t="shared" si="12"/>
        <v>67.605633802816897</v>
      </c>
      <c r="Q62" s="344">
        <f t="shared" si="13"/>
        <v>75</v>
      </c>
      <c r="R62" s="344">
        <f t="shared" si="13"/>
        <v>64.285714285714292</v>
      </c>
      <c r="S62" s="344">
        <f t="shared" si="13"/>
        <v>66.666666666666657</v>
      </c>
    </row>
    <row r="63" spans="1:21" s="325" customFormat="1" ht="12" x14ac:dyDescent="0.2">
      <c r="A63" s="357" t="s">
        <v>160</v>
      </c>
      <c r="B63" s="358">
        <f>SUM(B64:B68)</f>
        <v>1776</v>
      </c>
      <c r="C63" s="358">
        <f>SUM(C64:C68)</f>
        <v>337</v>
      </c>
      <c r="D63" s="358">
        <f t="shared" si="8"/>
        <v>2113</v>
      </c>
      <c r="E63" s="358">
        <f>SUM(E64:E68)</f>
        <v>1735</v>
      </c>
      <c r="F63" s="358">
        <f>SUM(F64:F68)</f>
        <v>332</v>
      </c>
      <c r="G63" s="358">
        <f t="shared" si="9"/>
        <v>2067</v>
      </c>
      <c r="H63" s="358">
        <f>SUM(H64:H68)</f>
        <v>435</v>
      </c>
      <c r="I63" s="358">
        <f>SUM(I64:I68)</f>
        <v>104</v>
      </c>
      <c r="J63" s="358">
        <f t="shared" si="10"/>
        <v>539</v>
      </c>
      <c r="K63" s="358">
        <f>SUM(K64:K68)</f>
        <v>352</v>
      </c>
      <c r="L63" s="358">
        <f>SUM(L64:L68)</f>
        <v>85</v>
      </c>
      <c r="M63" s="358">
        <f t="shared" si="11"/>
        <v>437</v>
      </c>
      <c r="N63" s="343">
        <f t="shared" si="12"/>
        <v>20.288184438040346</v>
      </c>
      <c r="O63" s="343">
        <f t="shared" si="12"/>
        <v>25.602409638554217</v>
      </c>
      <c r="P63" s="343">
        <f t="shared" si="12"/>
        <v>21.141751330430576</v>
      </c>
      <c r="Q63" s="343">
        <f t="shared" si="13"/>
        <v>19.81981981981982</v>
      </c>
      <c r="R63" s="343">
        <f t="shared" si="13"/>
        <v>25.222551928783382</v>
      </c>
      <c r="S63" s="343">
        <f t="shared" si="13"/>
        <v>20.681495504022717</v>
      </c>
      <c r="T63" s="356"/>
    </row>
    <row r="64" spans="1:21" ht="12" x14ac:dyDescent="0.2">
      <c r="A64" s="359" t="s">
        <v>563</v>
      </c>
      <c r="B64" s="360">
        <v>504</v>
      </c>
      <c r="C64" s="360">
        <v>104</v>
      </c>
      <c r="D64" s="360">
        <f t="shared" si="8"/>
        <v>608</v>
      </c>
      <c r="E64" s="360">
        <v>492</v>
      </c>
      <c r="F64" s="360">
        <v>102</v>
      </c>
      <c r="G64" s="360">
        <f t="shared" si="9"/>
        <v>594</v>
      </c>
      <c r="H64" s="360">
        <v>111</v>
      </c>
      <c r="I64" s="360">
        <v>33</v>
      </c>
      <c r="J64" s="360">
        <f t="shared" si="10"/>
        <v>144</v>
      </c>
      <c r="K64" s="360">
        <v>88</v>
      </c>
      <c r="L64" s="360">
        <v>27</v>
      </c>
      <c r="M64" s="360">
        <f t="shared" si="11"/>
        <v>115</v>
      </c>
      <c r="N64" s="361">
        <f t="shared" si="12"/>
        <v>17.886178861788618</v>
      </c>
      <c r="O64" s="361">
        <f t="shared" si="12"/>
        <v>26.47058823529412</v>
      </c>
      <c r="P64" s="361">
        <f t="shared" si="12"/>
        <v>19.36026936026936</v>
      </c>
      <c r="Q64" s="344">
        <f t="shared" si="13"/>
        <v>17.460317460317459</v>
      </c>
      <c r="R64" s="344">
        <f t="shared" si="13"/>
        <v>25.961538461538463</v>
      </c>
      <c r="S64" s="344">
        <f t="shared" si="13"/>
        <v>18.914473684210524</v>
      </c>
    </row>
    <row r="65" spans="1:20" ht="12" x14ac:dyDescent="0.2">
      <c r="A65" s="359" t="s">
        <v>564</v>
      </c>
      <c r="B65" s="360">
        <v>424</v>
      </c>
      <c r="C65" s="360">
        <v>109</v>
      </c>
      <c r="D65" s="360">
        <f t="shared" si="8"/>
        <v>533</v>
      </c>
      <c r="E65" s="360">
        <v>416</v>
      </c>
      <c r="F65" s="360">
        <v>108</v>
      </c>
      <c r="G65" s="360">
        <f t="shared" si="9"/>
        <v>524</v>
      </c>
      <c r="H65" s="360">
        <v>113</v>
      </c>
      <c r="I65" s="360">
        <v>29</v>
      </c>
      <c r="J65" s="360">
        <f t="shared" si="10"/>
        <v>142</v>
      </c>
      <c r="K65" s="360">
        <v>93</v>
      </c>
      <c r="L65" s="360">
        <v>28</v>
      </c>
      <c r="M65" s="360">
        <f t="shared" si="11"/>
        <v>121</v>
      </c>
      <c r="N65" s="361">
        <f t="shared" si="12"/>
        <v>22.355769230769234</v>
      </c>
      <c r="O65" s="361">
        <f t="shared" si="12"/>
        <v>25.925925925925924</v>
      </c>
      <c r="P65" s="361">
        <f t="shared" si="12"/>
        <v>23.091603053435115</v>
      </c>
      <c r="Q65" s="344">
        <f t="shared" si="13"/>
        <v>21.933962264150946</v>
      </c>
      <c r="R65" s="344">
        <f t="shared" si="13"/>
        <v>25.688073394495415</v>
      </c>
      <c r="S65" s="344">
        <f t="shared" si="13"/>
        <v>22.70168855534709</v>
      </c>
    </row>
    <row r="66" spans="1:20" ht="12" x14ac:dyDescent="0.2">
      <c r="A66" s="359" t="s">
        <v>565</v>
      </c>
      <c r="B66" s="360">
        <v>141</v>
      </c>
      <c r="C66" s="360">
        <v>8</v>
      </c>
      <c r="D66" s="360">
        <f t="shared" si="8"/>
        <v>149</v>
      </c>
      <c r="E66" s="360">
        <v>140</v>
      </c>
      <c r="F66" s="360">
        <v>8</v>
      </c>
      <c r="G66" s="360">
        <f t="shared" si="9"/>
        <v>148</v>
      </c>
      <c r="H66" s="360">
        <v>57</v>
      </c>
      <c r="I66" s="360">
        <v>5</v>
      </c>
      <c r="J66" s="360">
        <f t="shared" si="10"/>
        <v>62</v>
      </c>
      <c r="K66" s="360">
        <v>42</v>
      </c>
      <c r="L66" s="360">
        <v>3</v>
      </c>
      <c r="M66" s="360">
        <f t="shared" si="11"/>
        <v>45</v>
      </c>
      <c r="N66" s="361">
        <f t="shared" si="12"/>
        <v>30</v>
      </c>
      <c r="O66" s="361">
        <f t="shared" si="12"/>
        <v>37.5</v>
      </c>
      <c r="P66" s="361">
        <f t="shared" si="12"/>
        <v>30.405405405405407</v>
      </c>
      <c r="Q66" s="344">
        <f t="shared" si="13"/>
        <v>29.787234042553191</v>
      </c>
      <c r="R66" s="344">
        <f t="shared" si="13"/>
        <v>37.5</v>
      </c>
      <c r="S66" s="344">
        <f t="shared" si="13"/>
        <v>30.201342281879196</v>
      </c>
    </row>
    <row r="67" spans="1:20" ht="24" x14ac:dyDescent="0.2">
      <c r="A67" s="362" t="s">
        <v>596</v>
      </c>
      <c r="B67" s="360">
        <v>151</v>
      </c>
      <c r="C67" s="360">
        <v>83</v>
      </c>
      <c r="D67" s="360">
        <f t="shared" si="8"/>
        <v>234</v>
      </c>
      <c r="E67" s="360">
        <v>146</v>
      </c>
      <c r="F67" s="360">
        <v>81</v>
      </c>
      <c r="G67" s="360">
        <f t="shared" si="9"/>
        <v>227</v>
      </c>
      <c r="H67" s="360">
        <v>29</v>
      </c>
      <c r="I67" s="360">
        <v>20</v>
      </c>
      <c r="J67" s="360">
        <f t="shared" si="10"/>
        <v>49</v>
      </c>
      <c r="K67" s="360">
        <v>22</v>
      </c>
      <c r="L67" s="360">
        <v>15</v>
      </c>
      <c r="M67" s="360">
        <f t="shared" si="11"/>
        <v>37</v>
      </c>
      <c r="N67" s="361">
        <f t="shared" si="12"/>
        <v>15.068493150684931</v>
      </c>
      <c r="O67" s="361">
        <f t="shared" si="12"/>
        <v>18.518518518518519</v>
      </c>
      <c r="P67" s="361">
        <f t="shared" si="12"/>
        <v>16.299559471365637</v>
      </c>
      <c r="Q67" s="344">
        <f t="shared" si="13"/>
        <v>14.569536423841059</v>
      </c>
      <c r="R67" s="344">
        <f t="shared" si="13"/>
        <v>18.072289156626507</v>
      </c>
      <c r="S67" s="344">
        <f t="shared" si="13"/>
        <v>15.811965811965811</v>
      </c>
    </row>
    <row r="68" spans="1:20" ht="12" x14ac:dyDescent="0.2">
      <c r="A68" s="359" t="s">
        <v>572</v>
      </c>
      <c r="B68" s="360">
        <v>556</v>
      </c>
      <c r="C68" s="360">
        <v>33</v>
      </c>
      <c r="D68" s="360">
        <f t="shared" si="8"/>
        <v>589</v>
      </c>
      <c r="E68" s="360">
        <v>541</v>
      </c>
      <c r="F68" s="360">
        <v>33</v>
      </c>
      <c r="G68" s="360">
        <f t="shared" si="9"/>
        <v>574</v>
      </c>
      <c r="H68" s="360">
        <v>125</v>
      </c>
      <c r="I68" s="360">
        <v>17</v>
      </c>
      <c r="J68" s="360">
        <f t="shared" si="10"/>
        <v>142</v>
      </c>
      <c r="K68" s="360">
        <v>107</v>
      </c>
      <c r="L68" s="360">
        <v>12</v>
      </c>
      <c r="M68" s="360">
        <f t="shared" si="11"/>
        <v>119</v>
      </c>
      <c r="N68" s="361">
        <f t="shared" si="12"/>
        <v>19.778188539741219</v>
      </c>
      <c r="O68" s="361">
        <f t="shared" si="12"/>
        <v>36.363636363636367</v>
      </c>
      <c r="P68" s="361">
        <f t="shared" si="12"/>
        <v>20.73170731707317</v>
      </c>
      <c r="Q68" s="344">
        <f t="shared" si="13"/>
        <v>19.244604316546763</v>
      </c>
      <c r="R68" s="344">
        <f t="shared" si="13"/>
        <v>36.363636363636367</v>
      </c>
      <c r="S68" s="344">
        <f t="shared" si="13"/>
        <v>20.203735144312393</v>
      </c>
    </row>
    <row r="69" spans="1:20" ht="12" x14ac:dyDescent="0.2">
      <c r="A69" s="357" t="s">
        <v>158</v>
      </c>
      <c r="B69" s="358">
        <f>SUM(B70:B71)</f>
        <v>200</v>
      </c>
      <c r="C69" s="358">
        <f>SUM(C70:C71)</f>
        <v>455</v>
      </c>
      <c r="D69" s="358">
        <f t="shared" si="8"/>
        <v>655</v>
      </c>
      <c r="E69" s="358">
        <f>SUM(E70:E71)</f>
        <v>191</v>
      </c>
      <c r="F69" s="358">
        <f>SUM(F70:F71)</f>
        <v>438</v>
      </c>
      <c r="G69" s="358">
        <f t="shared" si="9"/>
        <v>629</v>
      </c>
      <c r="H69" s="358">
        <f>SUM(H70:H71)</f>
        <v>66</v>
      </c>
      <c r="I69" s="358">
        <f>SUM(I70:I71)</f>
        <v>151</v>
      </c>
      <c r="J69" s="358">
        <f t="shared" si="10"/>
        <v>217</v>
      </c>
      <c r="K69" s="358">
        <f>SUM(K70:K71)</f>
        <v>58</v>
      </c>
      <c r="L69" s="358">
        <f>SUM(L70:L71)</f>
        <v>135</v>
      </c>
      <c r="M69" s="358">
        <f t="shared" si="11"/>
        <v>193</v>
      </c>
      <c r="N69" s="343">
        <f t="shared" si="12"/>
        <v>30.366492146596858</v>
      </c>
      <c r="O69" s="343">
        <f t="shared" si="12"/>
        <v>30.82191780821918</v>
      </c>
      <c r="P69" s="343">
        <f t="shared" si="12"/>
        <v>30.683624801271858</v>
      </c>
      <c r="Q69" s="343">
        <f t="shared" si="13"/>
        <v>28.999999999999996</v>
      </c>
      <c r="R69" s="343">
        <f t="shared" si="13"/>
        <v>29.670329670329672</v>
      </c>
      <c r="S69" s="343">
        <f t="shared" si="13"/>
        <v>29.465648854961835</v>
      </c>
    </row>
    <row r="70" spans="1:20" ht="24" x14ac:dyDescent="0.2">
      <c r="A70" s="362" t="s">
        <v>558</v>
      </c>
      <c r="B70" s="360">
        <v>10</v>
      </c>
      <c r="C70" s="360">
        <v>31</v>
      </c>
      <c r="D70" s="360">
        <f t="shared" si="8"/>
        <v>41</v>
      </c>
      <c r="E70" s="360">
        <v>9</v>
      </c>
      <c r="F70" s="360">
        <v>28</v>
      </c>
      <c r="G70" s="360">
        <f t="shared" si="9"/>
        <v>37</v>
      </c>
      <c r="H70" s="360">
        <v>8</v>
      </c>
      <c r="I70" s="360">
        <v>20</v>
      </c>
      <c r="J70" s="360">
        <f t="shared" si="10"/>
        <v>28</v>
      </c>
      <c r="K70" s="360">
        <v>7</v>
      </c>
      <c r="L70" s="360">
        <v>20</v>
      </c>
      <c r="M70" s="360">
        <f t="shared" si="11"/>
        <v>27</v>
      </c>
      <c r="N70" s="363">
        <f t="shared" ref="N70:P101" si="14">IF(E70=0,0,(K70/E70)*100)</f>
        <v>77.777777777777786</v>
      </c>
      <c r="O70" s="363">
        <f t="shared" si="14"/>
        <v>71.428571428571431</v>
      </c>
      <c r="P70" s="363">
        <f t="shared" si="14"/>
        <v>72.972972972972968</v>
      </c>
      <c r="Q70" s="344">
        <f t="shared" ref="Q70:S101" si="15">IF(B70=0,0,(K70/B70)*100)</f>
        <v>70</v>
      </c>
      <c r="R70" s="344">
        <f t="shared" si="15"/>
        <v>64.516129032258064</v>
      </c>
      <c r="S70" s="344">
        <f t="shared" si="15"/>
        <v>65.853658536585371</v>
      </c>
    </row>
    <row r="71" spans="1:20" ht="12" x14ac:dyDescent="0.2">
      <c r="A71" s="359" t="s">
        <v>561</v>
      </c>
      <c r="B71" s="360">
        <v>190</v>
      </c>
      <c r="C71" s="360">
        <v>424</v>
      </c>
      <c r="D71" s="360">
        <f t="shared" si="8"/>
        <v>614</v>
      </c>
      <c r="E71" s="360">
        <v>182</v>
      </c>
      <c r="F71" s="360">
        <v>410</v>
      </c>
      <c r="G71" s="360">
        <f t="shared" si="9"/>
        <v>592</v>
      </c>
      <c r="H71" s="360">
        <v>58</v>
      </c>
      <c r="I71" s="360">
        <v>131</v>
      </c>
      <c r="J71" s="360">
        <f t="shared" si="10"/>
        <v>189</v>
      </c>
      <c r="K71" s="360">
        <v>51</v>
      </c>
      <c r="L71" s="360">
        <v>115</v>
      </c>
      <c r="M71" s="360">
        <f t="shared" si="11"/>
        <v>166</v>
      </c>
      <c r="N71" s="361">
        <f t="shared" si="14"/>
        <v>28.021978021978022</v>
      </c>
      <c r="O71" s="361">
        <f t="shared" si="14"/>
        <v>28.04878048780488</v>
      </c>
      <c r="P71" s="361">
        <f t="shared" si="14"/>
        <v>28.040540540540544</v>
      </c>
      <c r="Q71" s="344">
        <f t="shared" si="15"/>
        <v>26.842105263157894</v>
      </c>
      <c r="R71" s="344">
        <f t="shared" si="15"/>
        <v>27.122641509433965</v>
      </c>
      <c r="S71" s="344">
        <f t="shared" si="15"/>
        <v>27.035830618892508</v>
      </c>
    </row>
    <row r="72" spans="1:20" s="325" customFormat="1" ht="12" x14ac:dyDescent="0.2">
      <c r="A72" s="357" t="s">
        <v>156</v>
      </c>
      <c r="B72" s="358">
        <f>SUM(B73:B77)</f>
        <v>2410</v>
      </c>
      <c r="C72" s="358">
        <f>SUM(C73:C77)</f>
        <v>3908</v>
      </c>
      <c r="D72" s="358">
        <f t="shared" si="8"/>
        <v>6318</v>
      </c>
      <c r="E72" s="358">
        <f>SUM(E73:E77)</f>
        <v>2360</v>
      </c>
      <c r="F72" s="358">
        <f>SUM(F73:F77)</f>
        <v>3828</v>
      </c>
      <c r="G72" s="358">
        <f t="shared" si="9"/>
        <v>6188</v>
      </c>
      <c r="H72" s="358">
        <f>SUM(H73:H77)</f>
        <v>213</v>
      </c>
      <c r="I72" s="358">
        <f>SUM(I73:I77)</f>
        <v>330</v>
      </c>
      <c r="J72" s="358">
        <f t="shared" si="10"/>
        <v>543</v>
      </c>
      <c r="K72" s="358">
        <f>SUM(K73:K77)</f>
        <v>190</v>
      </c>
      <c r="L72" s="358">
        <f>SUM(L73:L77)</f>
        <v>300</v>
      </c>
      <c r="M72" s="358">
        <f t="shared" si="11"/>
        <v>490</v>
      </c>
      <c r="N72" s="343">
        <f t="shared" si="14"/>
        <v>8.0508474576271176</v>
      </c>
      <c r="O72" s="343">
        <f t="shared" si="14"/>
        <v>7.8369905956112857</v>
      </c>
      <c r="P72" s="343">
        <f t="shared" si="14"/>
        <v>7.9185520361990944</v>
      </c>
      <c r="Q72" s="343">
        <f t="shared" si="15"/>
        <v>7.8838174273858916</v>
      </c>
      <c r="R72" s="343">
        <f t="shared" si="15"/>
        <v>7.6765609007164795</v>
      </c>
      <c r="S72" s="343">
        <f t="shared" si="15"/>
        <v>7.7556188667299786</v>
      </c>
      <c r="T72" s="356"/>
    </row>
    <row r="73" spans="1:20" s="325" customFormat="1" ht="12" x14ac:dyDescent="0.2">
      <c r="A73" s="359" t="s">
        <v>597</v>
      </c>
      <c r="B73" s="360">
        <v>168</v>
      </c>
      <c r="C73" s="360">
        <v>126</v>
      </c>
      <c r="D73" s="360">
        <f t="shared" si="8"/>
        <v>294</v>
      </c>
      <c r="E73" s="360">
        <v>163</v>
      </c>
      <c r="F73" s="360">
        <v>124</v>
      </c>
      <c r="G73" s="360">
        <f t="shared" si="9"/>
        <v>287</v>
      </c>
      <c r="H73" s="360">
        <v>44</v>
      </c>
      <c r="I73" s="360">
        <v>24</v>
      </c>
      <c r="J73" s="360">
        <f t="shared" si="10"/>
        <v>68</v>
      </c>
      <c r="K73" s="360">
        <v>36</v>
      </c>
      <c r="L73" s="360">
        <v>22</v>
      </c>
      <c r="M73" s="360">
        <f t="shared" si="11"/>
        <v>58</v>
      </c>
      <c r="N73" s="361">
        <f t="shared" si="14"/>
        <v>22.085889570552148</v>
      </c>
      <c r="O73" s="361">
        <f t="shared" si="14"/>
        <v>17.741935483870968</v>
      </c>
      <c r="P73" s="361">
        <f t="shared" si="14"/>
        <v>20.209059233449477</v>
      </c>
      <c r="Q73" s="344">
        <f t="shared" si="15"/>
        <v>21.428571428571427</v>
      </c>
      <c r="R73" s="344">
        <f t="shared" si="15"/>
        <v>17.460317460317459</v>
      </c>
      <c r="S73" s="344">
        <f t="shared" si="15"/>
        <v>19.727891156462583</v>
      </c>
      <c r="T73" s="356"/>
    </row>
    <row r="74" spans="1:20" ht="12" x14ac:dyDescent="0.2">
      <c r="A74" s="359" t="s">
        <v>519</v>
      </c>
      <c r="B74" s="360">
        <v>96</v>
      </c>
      <c r="C74" s="360">
        <v>434</v>
      </c>
      <c r="D74" s="360">
        <f t="shared" si="8"/>
        <v>530</v>
      </c>
      <c r="E74" s="360">
        <v>93</v>
      </c>
      <c r="F74" s="360">
        <v>423</v>
      </c>
      <c r="G74" s="360">
        <f t="shared" si="9"/>
        <v>516</v>
      </c>
      <c r="H74" s="360">
        <v>8</v>
      </c>
      <c r="I74" s="360">
        <v>52</v>
      </c>
      <c r="J74" s="360">
        <f t="shared" si="10"/>
        <v>60</v>
      </c>
      <c r="K74" s="360">
        <v>8</v>
      </c>
      <c r="L74" s="360">
        <v>50</v>
      </c>
      <c r="M74" s="360">
        <f t="shared" si="11"/>
        <v>58</v>
      </c>
      <c r="N74" s="361">
        <f t="shared" si="14"/>
        <v>8.6021505376344098</v>
      </c>
      <c r="O74" s="361">
        <f t="shared" si="14"/>
        <v>11.82033096926714</v>
      </c>
      <c r="P74" s="361">
        <f t="shared" si="14"/>
        <v>11.24031007751938</v>
      </c>
      <c r="Q74" s="344">
        <f t="shared" si="15"/>
        <v>8.3333333333333321</v>
      </c>
      <c r="R74" s="344">
        <f t="shared" si="15"/>
        <v>11.52073732718894</v>
      </c>
      <c r="S74" s="344">
        <f t="shared" si="15"/>
        <v>10.943396226415095</v>
      </c>
    </row>
    <row r="75" spans="1:20" s="325" customFormat="1" ht="12" x14ac:dyDescent="0.2">
      <c r="A75" s="359" t="s">
        <v>520</v>
      </c>
      <c r="B75" s="360">
        <v>176</v>
      </c>
      <c r="C75" s="360">
        <v>446</v>
      </c>
      <c r="D75" s="360">
        <f t="shared" si="8"/>
        <v>622</v>
      </c>
      <c r="E75" s="360">
        <v>172</v>
      </c>
      <c r="F75" s="360">
        <v>439</v>
      </c>
      <c r="G75" s="360">
        <f t="shared" si="9"/>
        <v>611</v>
      </c>
      <c r="H75" s="360">
        <v>31</v>
      </c>
      <c r="I75" s="360">
        <v>50</v>
      </c>
      <c r="J75" s="360">
        <f t="shared" si="10"/>
        <v>81</v>
      </c>
      <c r="K75" s="360">
        <v>30</v>
      </c>
      <c r="L75" s="360">
        <v>42</v>
      </c>
      <c r="M75" s="360">
        <f t="shared" si="11"/>
        <v>72</v>
      </c>
      <c r="N75" s="361">
        <f t="shared" si="14"/>
        <v>17.441860465116278</v>
      </c>
      <c r="O75" s="361">
        <f t="shared" si="14"/>
        <v>9.5671981776765378</v>
      </c>
      <c r="P75" s="361">
        <f t="shared" si="14"/>
        <v>11.783960720130933</v>
      </c>
      <c r="Q75" s="344">
        <f t="shared" si="15"/>
        <v>17.045454545454543</v>
      </c>
      <c r="R75" s="344">
        <f t="shared" si="15"/>
        <v>9.4170403587443943</v>
      </c>
      <c r="S75" s="344">
        <f t="shared" si="15"/>
        <v>11.57556270096463</v>
      </c>
      <c r="T75" s="356"/>
    </row>
    <row r="76" spans="1:20" ht="12" x14ac:dyDescent="0.2">
      <c r="A76" s="359" t="s">
        <v>521</v>
      </c>
      <c r="B76" s="360">
        <v>30</v>
      </c>
      <c r="C76" s="360">
        <v>64</v>
      </c>
      <c r="D76" s="360">
        <f t="shared" si="8"/>
        <v>94</v>
      </c>
      <c r="E76" s="360">
        <v>30</v>
      </c>
      <c r="F76" s="360">
        <v>62</v>
      </c>
      <c r="G76" s="360">
        <f t="shared" si="9"/>
        <v>92</v>
      </c>
      <c r="H76" s="360">
        <v>25</v>
      </c>
      <c r="I76" s="360">
        <v>52</v>
      </c>
      <c r="J76" s="360">
        <f t="shared" si="10"/>
        <v>77</v>
      </c>
      <c r="K76" s="360">
        <v>24</v>
      </c>
      <c r="L76" s="360">
        <v>46</v>
      </c>
      <c r="M76" s="360">
        <f t="shared" si="11"/>
        <v>70</v>
      </c>
      <c r="N76" s="361">
        <f t="shared" si="14"/>
        <v>80</v>
      </c>
      <c r="O76" s="361">
        <f t="shared" si="14"/>
        <v>74.193548387096769</v>
      </c>
      <c r="P76" s="361">
        <f t="shared" si="14"/>
        <v>76.08695652173914</v>
      </c>
      <c r="Q76" s="344">
        <f t="shared" si="15"/>
        <v>80</v>
      </c>
      <c r="R76" s="344">
        <f t="shared" si="15"/>
        <v>71.875</v>
      </c>
      <c r="S76" s="344">
        <f t="shared" si="15"/>
        <v>74.468085106382972</v>
      </c>
    </row>
    <row r="77" spans="1:20" s="325" customFormat="1" ht="12" x14ac:dyDescent="0.2">
      <c r="A77" s="359" t="s">
        <v>522</v>
      </c>
      <c r="B77" s="360">
        <v>1940</v>
      </c>
      <c r="C77" s="360">
        <v>2838</v>
      </c>
      <c r="D77" s="360">
        <f t="shared" si="8"/>
        <v>4778</v>
      </c>
      <c r="E77" s="360">
        <v>1902</v>
      </c>
      <c r="F77" s="360">
        <v>2780</v>
      </c>
      <c r="G77" s="360">
        <f t="shared" si="9"/>
        <v>4682</v>
      </c>
      <c r="H77" s="360">
        <v>105</v>
      </c>
      <c r="I77" s="360">
        <v>152</v>
      </c>
      <c r="J77" s="360">
        <f t="shared" si="10"/>
        <v>257</v>
      </c>
      <c r="K77" s="360">
        <v>92</v>
      </c>
      <c r="L77" s="360">
        <v>140</v>
      </c>
      <c r="M77" s="360">
        <f t="shared" si="11"/>
        <v>232</v>
      </c>
      <c r="N77" s="361">
        <f t="shared" si="14"/>
        <v>4.8370136698212409</v>
      </c>
      <c r="O77" s="361">
        <f t="shared" si="14"/>
        <v>5.0359712230215825</v>
      </c>
      <c r="P77" s="361">
        <f t="shared" si="14"/>
        <v>4.9551473729175566</v>
      </c>
      <c r="Q77" s="344">
        <f t="shared" si="15"/>
        <v>4.7422680412371134</v>
      </c>
      <c r="R77" s="344">
        <f t="shared" si="15"/>
        <v>4.9330514446793519</v>
      </c>
      <c r="S77" s="344">
        <f t="shared" si="15"/>
        <v>4.8555881121808291</v>
      </c>
      <c r="T77" s="356"/>
    </row>
    <row r="78" spans="1:20" ht="12" x14ac:dyDescent="0.2">
      <c r="A78" s="357" t="s">
        <v>146</v>
      </c>
      <c r="B78" s="358">
        <f>+B79</f>
        <v>273</v>
      </c>
      <c r="C78" s="358">
        <f>+C79</f>
        <v>191</v>
      </c>
      <c r="D78" s="358">
        <f t="shared" ref="D78:D108" si="16">+C78+B78</f>
        <v>464</v>
      </c>
      <c r="E78" s="358">
        <f>+E79</f>
        <v>270</v>
      </c>
      <c r="F78" s="358">
        <f>+F79</f>
        <v>178</v>
      </c>
      <c r="G78" s="358">
        <f t="shared" ref="G78:G108" si="17">+F78+E78</f>
        <v>448</v>
      </c>
      <c r="H78" s="358">
        <f>+H79</f>
        <v>78</v>
      </c>
      <c r="I78" s="358">
        <f>+I79</f>
        <v>75</v>
      </c>
      <c r="J78" s="358">
        <f t="shared" ref="J78:J108" si="18">+I78+H78</f>
        <v>153</v>
      </c>
      <c r="K78" s="358">
        <f>+K79</f>
        <v>70</v>
      </c>
      <c r="L78" s="358">
        <f>+L79</f>
        <v>67</v>
      </c>
      <c r="M78" s="358">
        <f t="shared" ref="M78:M108" si="19">+L78+K78</f>
        <v>137</v>
      </c>
      <c r="N78" s="343">
        <f t="shared" si="14"/>
        <v>25.925925925925924</v>
      </c>
      <c r="O78" s="343">
        <f t="shared" si="14"/>
        <v>37.640449438202246</v>
      </c>
      <c r="P78" s="343">
        <f t="shared" si="14"/>
        <v>30.580357142857146</v>
      </c>
      <c r="Q78" s="343">
        <f t="shared" si="15"/>
        <v>25.641025641025639</v>
      </c>
      <c r="R78" s="343">
        <f t="shared" si="15"/>
        <v>35.078534031413611</v>
      </c>
      <c r="S78" s="343">
        <f t="shared" si="15"/>
        <v>29.52586206896552</v>
      </c>
    </row>
    <row r="79" spans="1:20" ht="12" x14ac:dyDescent="0.2">
      <c r="A79" s="359" t="s">
        <v>515</v>
      </c>
      <c r="B79" s="360">
        <v>273</v>
      </c>
      <c r="C79" s="360">
        <v>191</v>
      </c>
      <c r="D79" s="360">
        <f t="shared" si="16"/>
        <v>464</v>
      </c>
      <c r="E79" s="360">
        <v>270</v>
      </c>
      <c r="F79" s="360">
        <v>178</v>
      </c>
      <c r="G79" s="360">
        <f t="shared" si="17"/>
        <v>448</v>
      </c>
      <c r="H79" s="360">
        <v>78</v>
      </c>
      <c r="I79" s="360">
        <v>75</v>
      </c>
      <c r="J79" s="360">
        <f t="shared" si="18"/>
        <v>153</v>
      </c>
      <c r="K79" s="360">
        <v>70</v>
      </c>
      <c r="L79" s="360">
        <v>67</v>
      </c>
      <c r="M79" s="360">
        <f t="shared" si="19"/>
        <v>137</v>
      </c>
      <c r="N79" s="361">
        <f t="shared" si="14"/>
        <v>25.925925925925924</v>
      </c>
      <c r="O79" s="361">
        <f t="shared" si="14"/>
        <v>37.640449438202246</v>
      </c>
      <c r="P79" s="361">
        <f t="shared" si="14"/>
        <v>30.580357142857146</v>
      </c>
      <c r="Q79" s="344">
        <f t="shared" si="15"/>
        <v>25.641025641025639</v>
      </c>
      <c r="R79" s="344">
        <f t="shared" si="15"/>
        <v>35.078534031413611</v>
      </c>
      <c r="S79" s="344">
        <f t="shared" si="15"/>
        <v>29.52586206896552</v>
      </c>
    </row>
    <row r="80" spans="1:20" s="325" customFormat="1" ht="12" x14ac:dyDescent="0.2">
      <c r="A80" s="357" t="s">
        <v>143</v>
      </c>
      <c r="B80" s="358">
        <f>+B81</f>
        <v>281</v>
      </c>
      <c r="C80" s="358">
        <f>+C81</f>
        <v>729</v>
      </c>
      <c r="D80" s="358">
        <f t="shared" si="16"/>
        <v>1010</v>
      </c>
      <c r="E80" s="358">
        <f>+E81</f>
        <v>276</v>
      </c>
      <c r="F80" s="358">
        <f>+F81</f>
        <v>714</v>
      </c>
      <c r="G80" s="358">
        <f t="shared" si="17"/>
        <v>990</v>
      </c>
      <c r="H80" s="358">
        <f>+H81</f>
        <v>39</v>
      </c>
      <c r="I80" s="358">
        <f>+I81</f>
        <v>106</v>
      </c>
      <c r="J80" s="358">
        <f t="shared" si="18"/>
        <v>145</v>
      </c>
      <c r="K80" s="358">
        <f>+K81</f>
        <v>35</v>
      </c>
      <c r="L80" s="358">
        <f>+L81</f>
        <v>103</v>
      </c>
      <c r="M80" s="358">
        <f t="shared" si="19"/>
        <v>138</v>
      </c>
      <c r="N80" s="343">
        <f t="shared" si="14"/>
        <v>12.681159420289855</v>
      </c>
      <c r="O80" s="343">
        <f t="shared" si="14"/>
        <v>14.425770308123248</v>
      </c>
      <c r="P80" s="343">
        <f t="shared" si="14"/>
        <v>13.939393939393941</v>
      </c>
      <c r="Q80" s="343">
        <f t="shared" si="15"/>
        <v>12.455516014234876</v>
      </c>
      <c r="R80" s="343">
        <f t="shared" si="15"/>
        <v>14.12894375857339</v>
      </c>
      <c r="S80" s="343">
        <f t="shared" si="15"/>
        <v>13.663366336633665</v>
      </c>
      <c r="T80" s="356"/>
    </row>
    <row r="81" spans="1:24" ht="12" x14ac:dyDescent="0.2">
      <c r="A81" s="359" t="s">
        <v>517</v>
      </c>
      <c r="B81" s="360">
        <v>281</v>
      </c>
      <c r="C81" s="360">
        <v>729</v>
      </c>
      <c r="D81" s="360">
        <f t="shared" si="16"/>
        <v>1010</v>
      </c>
      <c r="E81" s="360">
        <v>276</v>
      </c>
      <c r="F81" s="360">
        <v>714</v>
      </c>
      <c r="G81" s="360">
        <f t="shared" si="17"/>
        <v>990</v>
      </c>
      <c r="H81" s="360">
        <v>39</v>
      </c>
      <c r="I81" s="360">
        <v>106</v>
      </c>
      <c r="J81" s="360">
        <f t="shared" si="18"/>
        <v>145</v>
      </c>
      <c r="K81" s="360">
        <v>35</v>
      </c>
      <c r="L81" s="360">
        <v>103</v>
      </c>
      <c r="M81" s="360">
        <f t="shared" si="19"/>
        <v>138</v>
      </c>
      <c r="N81" s="361">
        <f t="shared" si="14"/>
        <v>12.681159420289855</v>
      </c>
      <c r="O81" s="361">
        <f t="shared" si="14"/>
        <v>14.425770308123248</v>
      </c>
      <c r="P81" s="361">
        <f t="shared" si="14"/>
        <v>13.939393939393941</v>
      </c>
      <c r="Q81" s="344">
        <f t="shared" si="15"/>
        <v>12.455516014234876</v>
      </c>
      <c r="R81" s="344">
        <f t="shared" si="15"/>
        <v>14.12894375857339</v>
      </c>
      <c r="S81" s="344">
        <f t="shared" si="15"/>
        <v>13.663366336633665</v>
      </c>
    </row>
    <row r="82" spans="1:24" ht="12" x14ac:dyDescent="0.2">
      <c r="A82" s="357" t="s">
        <v>141</v>
      </c>
      <c r="B82" s="358">
        <f>SUM(B83:B84)</f>
        <v>78</v>
      </c>
      <c r="C82" s="358">
        <f>SUM(C83:C84)</f>
        <v>97</v>
      </c>
      <c r="D82" s="358">
        <f t="shared" si="16"/>
        <v>175</v>
      </c>
      <c r="E82" s="358">
        <f>SUM(E83:E84)</f>
        <v>77</v>
      </c>
      <c r="F82" s="358">
        <f>SUM(F83:F84)</f>
        <v>95</v>
      </c>
      <c r="G82" s="358">
        <f t="shared" si="17"/>
        <v>172</v>
      </c>
      <c r="H82" s="358">
        <f>SUM(H83:H84)</f>
        <v>68</v>
      </c>
      <c r="I82" s="358">
        <f>SUM(I83:I84)</f>
        <v>77</v>
      </c>
      <c r="J82" s="358">
        <f t="shared" si="18"/>
        <v>145</v>
      </c>
      <c r="K82" s="358">
        <f>SUM(K83:K84)</f>
        <v>59</v>
      </c>
      <c r="L82" s="358">
        <f>SUM(L83:L84)</f>
        <v>67</v>
      </c>
      <c r="M82" s="358">
        <f t="shared" si="19"/>
        <v>126</v>
      </c>
      <c r="N82" s="343">
        <f t="shared" si="14"/>
        <v>76.623376623376629</v>
      </c>
      <c r="O82" s="343">
        <f t="shared" si="14"/>
        <v>70.526315789473685</v>
      </c>
      <c r="P82" s="343">
        <f t="shared" si="14"/>
        <v>73.255813953488371</v>
      </c>
      <c r="Q82" s="343">
        <f t="shared" si="15"/>
        <v>75.641025641025635</v>
      </c>
      <c r="R82" s="343">
        <f t="shared" si="15"/>
        <v>69.072164948453604</v>
      </c>
      <c r="S82" s="343">
        <f t="shared" si="15"/>
        <v>72</v>
      </c>
    </row>
    <row r="83" spans="1:24" ht="12" x14ac:dyDescent="0.2">
      <c r="A83" s="359" t="s">
        <v>524</v>
      </c>
      <c r="B83" s="360">
        <v>36</v>
      </c>
      <c r="C83" s="360">
        <v>70</v>
      </c>
      <c r="D83" s="360">
        <f t="shared" si="16"/>
        <v>106</v>
      </c>
      <c r="E83" s="360">
        <v>36</v>
      </c>
      <c r="F83" s="360">
        <v>69</v>
      </c>
      <c r="G83" s="360">
        <f t="shared" si="17"/>
        <v>105</v>
      </c>
      <c r="H83" s="360">
        <v>27</v>
      </c>
      <c r="I83" s="360">
        <v>51</v>
      </c>
      <c r="J83" s="360">
        <f t="shared" si="18"/>
        <v>78</v>
      </c>
      <c r="K83" s="360">
        <v>22</v>
      </c>
      <c r="L83" s="360">
        <v>46</v>
      </c>
      <c r="M83" s="360">
        <f t="shared" si="19"/>
        <v>68</v>
      </c>
      <c r="N83" s="361">
        <f t="shared" si="14"/>
        <v>61.111111111111114</v>
      </c>
      <c r="O83" s="361">
        <f t="shared" si="14"/>
        <v>66.666666666666657</v>
      </c>
      <c r="P83" s="361">
        <f t="shared" si="14"/>
        <v>64.761904761904759</v>
      </c>
      <c r="Q83" s="344">
        <f t="shared" si="15"/>
        <v>61.111111111111114</v>
      </c>
      <c r="R83" s="344">
        <f t="shared" si="15"/>
        <v>65.714285714285708</v>
      </c>
      <c r="S83" s="344">
        <f t="shared" si="15"/>
        <v>64.15094339622641</v>
      </c>
    </row>
    <row r="84" spans="1:24" ht="12" x14ac:dyDescent="0.2">
      <c r="A84" s="359" t="s">
        <v>509</v>
      </c>
      <c r="B84" s="360">
        <v>42</v>
      </c>
      <c r="C84" s="360">
        <v>27</v>
      </c>
      <c r="D84" s="360">
        <f t="shared" si="16"/>
        <v>69</v>
      </c>
      <c r="E84" s="360">
        <v>41</v>
      </c>
      <c r="F84" s="360">
        <v>26</v>
      </c>
      <c r="G84" s="360">
        <f t="shared" si="17"/>
        <v>67</v>
      </c>
      <c r="H84" s="360">
        <v>41</v>
      </c>
      <c r="I84" s="360">
        <v>26</v>
      </c>
      <c r="J84" s="360">
        <f t="shared" si="18"/>
        <v>67</v>
      </c>
      <c r="K84" s="360">
        <v>37</v>
      </c>
      <c r="L84" s="360">
        <v>21</v>
      </c>
      <c r="M84" s="360">
        <f t="shared" si="19"/>
        <v>58</v>
      </c>
      <c r="N84" s="361">
        <f t="shared" si="14"/>
        <v>90.243902439024396</v>
      </c>
      <c r="O84" s="361">
        <f t="shared" si="14"/>
        <v>80.769230769230774</v>
      </c>
      <c r="P84" s="361">
        <f t="shared" si="14"/>
        <v>86.567164179104466</v>
      </c>
      <c r="Q84" s="344">
        <f t="shared" si="15"/>
        <v>88.095238095238088</v>
      </c>
      <c r="R84" s="344">
        <f t="shared" si="15"/>
        <v>77.777777777777786</v>
      </c>
      <c r="S84" s="344">
        <f t="shared" si="15"/>
        <v>84.05797101449275</v>
      </c>
    </row>
    <row r="85" spans="1:24" s="325" customFormat="1" ht="12" x14ac:dyDescent="0.2">
      <c r="A85" s="357" t="s">
        <v>139</v>
      </c>
      <c r="B85" s="358">
        <f>SUM(B86:B89)</f>
        <v>575</v>
      </c>
      <c r="C85" s="358">
        <f>SUM(C86:C89)</f>
        <v>802</v>
      </c>
      <c r="D85" s="358">
        <f t="shared" si="16"/>
        <v>1377</v>
      </c>
      <c r="E85" s="358">
        <f>SUM(E86:E89)</f>
        <v>561</v>
      </c>
      <c r="F85" s="358">
        <f>SUM(F86:F89)</f>
        <v>788</v>
      </c>
      <c r="G85" s="358">
        <f t="shared" si="17"/>
        <v>1349</v>
      </c>
      <c r="H85" s="358">
        <f>SUM(H86:H89)</f>
        <v>109</v>
      </c>
      <c r="I85" s="358">
        <f>SUM(I86:I89)</f>
        <v>153</v>
      </c>
      <c r="J85" s="358">
        <f t="shared" si="18"/>
        <v>262</v>
      </c>
      <c r="K85" s="358">
        <f>SUM(K86:K89)</f>
        <v>82</v>
      </c>
      <c r="L85" s="358">
        <f>SUM(L86:L89)</f>
        <v>132</v>
      </c>
      <c r="M85" s="358">
        <f t="shared" si="19"/>
        <v>214</v>
      </c>
      <c r="N85" s="343">
        <f t="shared" si="14"/>
        <v>14.616755793226382</v>
      </c>
      <c r="O85" s="343">
        <f t="shared" si="14"/>
        <v>16.751269035532996</v>
      </c>
      <c r="P85" s="343">
        <f t="shared" si="14"/>
        <v>15.863602668643439</v>
      </c>
      <c r="Q85" s="343">
        <f t="shared" si="15"/>
        <v>14.260869565217391</v>
      </c>
      <c r="R85" s="343">
        <f t="shared" si="15"/>
        <v>16.458852867830423</v>
      </c>
      <c r="S85" s="343">
        <f t="shared" si="15"/>
        <v>15.541031227305737</v>
      </c>
      <c r="T85" s="356"/>
    </row>
    <row r="86" spans="1:24" ht="12" x14ac:dyDescent="0.2">
      <c r="A86" s="359" t="s">
        <v>573</v>
      </c>
      <c r="B86" s="360">
        <v>152</v>
      </c>
      <c r="C86" s="360">
        <v>152</v>
      </c>
      <c r="D86" s="360">
        <f t="shared" si="16"/>
        <v>304</v>
      </c>
      <c r="E86" s="360">
        <v>148</v>
      </c>
      <c r="F86" s="360">
        <v>147</v>
      </c>
      <c r="G86" s="360">
        <f t="shared" si="17"/>
        <v>295</v>
      </c>
      <c r="H86" s="360">
        <v>35</v>
      </c>
      <c r="I86" s="360">
        <v>49</v>
      </c>
      <c r="J86" s="360">
        <f t="shared" si="18"/>
        <v>84</v>
      </c>
      <c r="K86" s="360">
        <v>28</v>
      </c>
      <c r="L86" s="360">
        <v>41</v>
      </c>
      <c r="M86" s="360">
        <f t="shared" si="19"/>
        <v>69</v>
      </c>
      <c r="N86" s="361">
        <f t="shared" si="14"/>
        <v>18.918918918918919</v>
      </c>
      <c r="O86" s="361">
        <f t="shared" si="14"/>
        <v>27.89115646258503</v>
      </c>
      <c r="P86" s="361">
        <f t="shared" si="14"/>
        <v>23.389830508474578</v>
      </c>
      <c r="Q86" s="344">
        <f t="shared" si="15"/>
        <v>18.421052631578945</v>
      </c>
      <c r="R86" s="344">
        <f t="shared" si="15"/>
        <v>26.973684210526315</v>
      </c>
      <c r="S86" s="344">
        <f t="shared" si="15"/>
        <v>22.697368421052634</v>
      </c>
    </row>
    <row r="87" spans="1:24" ht="12" x14ac:dyDescent="0.2">
      <c r="A87" s="359" t="s">
        <v>530</v>
      </c>
      <c r="B87" s="360">
        <v>63</v>
      </c>
      <c r="C87" s="360">
        <v>89</v>
      </c>
      <c r="D87" s="360">
        <f t="shared" si="16"/>
        <v>152</v>
      </c>
      <c r="E87" s="360">
        <v>63</v>
      </c>
      <c r="F87" s="360">
        <v>89</v>
      </c>
      <c r="G87" s="360">
        <f t="shared" si="17"/>
        <v>152</v>
      </c>
      <c r="H87" s="360">
        <v>26</v>
      </c>
      <c r="I87" s="360">
        <v>22</v>
      </c>
      <c r="J87" s="360">
        <f t="shared" si="18"/>
        <v>48</v>
      </c>
      <c r="K87" s="360">
        <v>16</v>
      </c>
      <c r="L87" s="360">
        <v>18</v>
      </c>
      <c r="M87" s="360">
        <f t="shared" si="19"/>
        <v>34</v>
      </c>
      <c r="N87" s="361">
        <f t="shared" si="14"/>
        <v>25.396825396825395</v>
      </c>
      <c r="O87" s="361">
        <f t="shared" si="14"/>
        <v>20.224719101123593</v>
      </c>
      <c r="P87" s="361">
        <f t="shared" si="14"/>
        <v>22.368421052631579</v>
      </c>
      <c r="Q87" s="344">
        <f t="shared" si="15"/>
        <v>25.396825396825395</v>
      </c>
      <c r="R87" s="344">
        <f t="shared" si="15"/>
        <v>20.224719101123593</v>
      </c>
      <c r="S87" s="344">
        <f t="shared" si="15"/>
        <v>22.368421052631579</v>
      </c>
    </row>
    <row r="88" spans="1:24" ht="12" x14ac:dyDescent="0.2">
      <c r="A88" s="359" t="s">
        <v>531</v>
      </c>
      <c r="B88" s="360">
        <v>39</v>
      </c>
      <c r="C88" s="360">
        <v>90</v>
      </c>
      <c r="D88" s="360">
        <f t="shared" si="16"/>
        <v>129</v>
      </c>
      <c r="E88" s="360">
        <v>38</v>
      </c>
      <c r="F88" s="360">
        <v>88</v>
      </c>
      <c r="G88" s="360">
        <f t="shared" si="17"/>
        <v>126</v>
      </c>
      <c r="H88" s="360">
        <v>14</v>
      </c>
      <c r="I88" s="360">
        <v>26</v>
      </c>
      <c r="J88" s="360">
        <f t="shared" si="18"/>
        <v>40</v>
      </c>
      <c r="K88" s="360">
        <v>10</v>
      </c>
      <c r="L88" s="360">
        <v>23</v>
      </c>
      <c r="M88" s="360">
        <f t="shared" si="19"/>
        <v>33</v>
      </c>
      <c r="N88" s="361">
        <f t="shared" si="14"/>
        <v>26.315789473684209</v>
      </c>
      <c r="O88" s="361">
        <f t="shared" si="14"/>
        <v>26.136363636363637</v>
      </c>
      <c r="P88" s="361">
        <f t="shared" si="14"/>
        <v>26.190476190476193</v>
      </c>
      <c r="Q88" s="344">
        <f t="shared" si="15"/>
        <v>25.641025641025639</v>
      </c>
      <c r="R88" s="344">
        <f t="shared" si="15"/>
        <v>25.555555555555554</v>
      </c>
      <c r="S88" s="344">
        <f t="shared" si="15"/>
        <v>25.581395348837212</v>
      </c>
    </row>
    <row r="89" spans="1:24" ht="12" x14ac:dyDescent="0.2">
      <c r="A89" s="359" t="s">
        <v>532</v>
      </c>
      <c r="B89" s="360">
        <v>321</v>
      </c>
      <c r="C89" s="360">
        <v>471</v>
      </c>
      <c r="D89" s="360">
        <f t="shared" si="16"/>
        <v>792</v>
      </c>
      <c r="E89" s="360">
        <v>312</v>
      </c>
      <c r="F89" s="360">
        <v>464</v>
      </c>
      <c r="G89" s="360">
        <f t="shared" si="17"/>
        <v>776</v>
      </c>
      <c r="H89" s="360">
        <v>34</v>
      </c>
      <c r="I89" s="360">
        <v>56</v>
      </c>
      <c r="J89" s="360">
        <f t="shared" si="18"/>
        <v>90</v>
      </c>
      <c r="K89" s="360">
        <v>28</v>
      </c>
      <c r="L89" s="360">
        <v>50</v>
      </c>
      <c r="M89" s="360">
        <f t="shared" si="19"/>
        <v>78</v>
      </c>
      <c r="N89" s="361">
        <f t="shared" si="14"/>
        <v>8.9743589743589745</v>
      </c>
      <c r="O89" s="361">
        <f t="shared" si="14"/>
        <v>10.775862068965516</v>
      </c>
      <c r="P89" s="361">
        <f t="shared" si="14"/>
        <v>10.051546391752577</v>
      </c>
      <c r="Q89" s="344">
        <f t="shared" si="15"/>
        <v>8.722741433021806</v>
      </c>
      <c r="R89" s="344">
        <f t="shared" si="15"/>
        <v>10.615711252653929</v>
      </c>
      <c r="S89" s="344">
        <f t="shared" si="15"/>
        <v>9.8484848484848477</v>
      </c>
    </row>
    <row r="90" spans="1:24" ht="12" x14ac:dyDescent="0.2">
      <c r="A90" s="357" t="s">
        <v>138</v>
      </c>
      <c r="B90" s="358">
        <f>SUM(B91:B92)</f>
        <v>468</v>
      </c>
      <c r="C90" s="358">
        <f>SUM(C91:C92)</f>
        <v>516</v>
      </c>
      <c r="D90" s="358">
        <f t="shared" si="16"/>
        <v>984</v>
      </c>
      <c r="E90" s="358">
        <f>SUM(E91:E92)</f>
        <v>452</v>
      </c>
      <c r="F90" s="358">
        <f>SUM(F91:F92)</f>
        <v>500</v>
      </c>
      <c r="G90" s="358">
        <f t="shared" si="17"/>
        <v>952</v>
      </c>
      <c r="H90" s="358">
        <f>SUM(H91:H92)</f>
        <v>102</v>
      </c>
      <c r="I90" s="358">
        <f>SUM(I91:I92)</f>
        <v>151</v>
      </c>
      <c r="J90" s="358">
        <f t="shared" si="18"/>
        <v>253</v>
      </c>
      <c r="K90" s="358">
        <f>SUM(K91:K92)</f>
        <v>89</v>
      </c>
      <c r="L90" s="358">
        <f>SUM(L91:L92)</f>
        <v>136</v>
      </c>
      <c r="M90" s="358">
        <f t="shared" si="19"/>
        <v>225</v>
      </c>
      <c r="N90" s="343">
        <f t="shared" si="14"/>
        <v>19.690265486725664</v>
      </c>
      <c r="O90" s="343">
        <f t="shared" si="14"/>
        <v>27.200000000000003</v>
      </c>
      <c r="P90" s="343">
        <f t="shared" si="14"/>
        <v>23.634453781512605</v>
      </c>
      <c r="Q90" s="343">
        <f t="shared" si="15"/>
        <v>19.017094017094017</v>
      </c>
      <c r="R90" s="343">
        <f t="shared" si="15"/>
        <v>26.356589147286826</v>
      </c>
      <c r="S90" s="343">
        <f t="shared" si="15"/>
        <v>22.865853658536587</v>
      </c>
    </row>
    <row r="91" spans="1:24" s="325" customFormat="1" ht="12" x14ac:dyDescent="0.2">
      <c r="A91" s="359" t="s">
        <v>545</v>
      </c>
      <c r="B91" s="360">
        <v>384</v>
      </c>
      <c r="C91" s="360">
        <v>355</v>
      </c>
      <c r="D91" s="360">
        <f t="shared" si="16"/>
        <v>739</v>
      </c>
      <c r="E91" s="360">
        <v>370</v>
      </c>
      <c r="F91" s="360">
        <v>342</v>
      </c>
      <c r="G91" s="360">
        <f t="shared" si="17"/>
        <v>712</v>
      </c>
      <c r="H91" s="360">
        <v>52</v>
      </c>
      <c r="I91" s="360">
        <v>40</v>
      </c>
      <c r="J91" s="360">
        <f t="shared" si="18"/>
        <v>92</v>
      </c>
      <c r="K91" s="360">
        <v>44</v>
      </c>
      <c r="L91" s="360">
        <v>35</v>
      </c>
      <c r="M91" s="360">
        <f t="shared" si="19"/>
        <v>79</v>
      </c>
      <c r="N91" s="361">
        <f t="shared" si="14"/>
        <v>11.891891891891893</v>
      </c>
      <c r="O91" s="361">
        <f t="shared" si="14"/>
        <v>10.23391812865497</v>
      </c>
      <c r="P91" s="361">
        <f t="shared" si="14"/>
        <v>11.095505617977528</v>
      </c>
      <c r="Q91" s="344">
        <f t="shared" si="15"/>
        <v>11.458333333333332</v>
      </c>
      <c r="R91" s="344">
        <f t="shared" si="15"/>
        <v>9.8591549295774641</v>
      </c>
      <c r="S91" s="344">
        <f t="shared" si="15"/>
        <v>10.690121786197563</v>
      </c>
      <c r="T91" s="356"/>
    </row>
    <row r="92" spans="1:24" s="320" customFormat="1" ht="12" x14ac:dyDescent="0.2">
      <c r="A92" s="359" t="s">
        <v>553</v>
      </c>
      <c r="B92" s="360">
        <v>84</v>
      </c>
      <c r="C92" s="360">
        <v>161</v>
      </c>
      <c r="D92" s="360">
        <f t="shared" si="16"/>
        <v>245</v>
      </c>
      <c r="E92" s="360">
        <v>82</v>
      </c>
      <c r="F92" s="360">
        <v>158</v>
      </c>
      <c r="G92" s="360">
        <f t="shared" si="17"/>
        <v>240</v>
      </c>
      <c r="H92" s="360">
        <v>50</v>
      </c>
      <c r="I92" s="360">
        <v>111</v>
      </c>
      <c r="J92" s="360">
        <f t="shared" si="18"/>
        <v>161</v>
      </c>
      <c r="K92" s="360">
        <v>45</v>
      </c>
      <c r="L92" s="360">
        <v>101</v>
      </c>
      <c r="M92" s="360">
        <f t="shared" si="19"/>
        <v>146</v>
      </c>
      <c r="N92" s="361">
        <f t="shared" si="14"/>
        <v>54.878048780487809</v>
      </c>
      <c r="O92" s="361">
        <f t="shared" si="14"/>
        <v>63.924050632911388</v>
      </c>
      <c r="P92" s="361">
        <f t="shared" si="14"/>
        <v>60.833333333333329</v>
      </c>
      <c r="Q92" s="344">
        <f t="shared" si="15"/>
        <v>53.571428571428569</v>
      </c>
      <c r="R92" s="344">
        <f t="shared" si="15"/>
        <v>62.732919254658384</v>
      </c>
      <c r="S92" s="344">
        <f t="shared" si="15"/>
        <v>59.591836734693885</v>
      </c>
      <c r="U92" s="170"/>
      <c r="V92" s="170"/>
      <c r="W92" s="170"/>
      <c r="X92" s="170"/>
    </row>
    <row r="93" spans="1:24" ht="12" x14ac:dyDescent="0.2">
      <c r="A93" s="353" t="s">
        <v>136</v>
      </c>
      <c r="B93" s="354">
        <f>SUM(B94,B102,B109,B116,B124,B130,B140,B148,B160,B167)</f>
        <v>4282</v>
      </c>
      <c r="C93" s="354">
        <f>SUM(C94,C102,C109,C116,C124,C130,C140,C148,C160,C167)</f>
        <v>6395</v>
      </c>
      <c r="D93" s="354">
        <f>+C93+B93</f>
        <v>10677</v>
      </c>
      <c r="E93" s="354">
        <f>SUM(E94,E102,E109,E116,E124,E130,E140,E148,E160,E167)</f>
        <v>4123</v>
      </c>
      <c r="F93" s="354">
        <f>SUM(F94,F102,F109,F116,F124,F130,F140,F148,F160,F167)</f>
        <v>6104</v>
      </c>
      <c r="G93" s="354">
        <f>+F93+E93</f>
        <v>10227</v>
      </c>
      <c r="H93" s="354">
        <f>SUM(H94,H102,H109,H116,H124,H130,H140,H148,H160,H167)</f>
        <v>2547</v>
      </c>
      <c r="I93" s="354">
        <f>SUM(I94,I102,I109,I116,I124,I130,I140,I148,I160,I167)</f>
        <v>3431</v>
      </c>
      <c r="J93" s="354">
        <f>+I93+H93</f>
        <v>5978</v>
      </c>
      <c r="K93" s="354">
        <f>SUM(K94,K102,K109,K116,K124,K130,K140,K148,K160,K167)</f>
        <v>2169</v>
      </c>
      <c r="L93" s="354">
        <f>SUM(L94,L102,L109,L116,L124,L130,L140,L148,L160,L167)</f>
        <v>2949</v>
      </c>
      <c r="M93" s="354">
        <f>+L93+K93</f>
        <v>5118</v>
      </c>
      <c r="N93" s="355">
        <f>IF(E93=0,0,(K93/E93)*100)</f>
        <v>52.60732476352171</v>
      </c>
      <c r="O93" s="355">
        <f t="shared" si="14"/>
        <v>48.312581913499351</v>
      </c>
      <c r="P93" s="355">
        <f t="shared" si="14"/>
        <v>50.044001173364627</v>
      </c>
      <c r="Q93" s="355">
        <f t="shared" si="15"/>
        <v>50.653900046707143</v>
      </c>
      <c r="R93" s="355">
        <f t="shared" si="15"/>
        <v>46.114151681000784</v>
      </c>
      <c r="S93" s="355">
        <f t="shared" si="15"/>
        <v>47.934813149761169</v>
      </c>
    </row>
    <row r="94" spans="1:24" ht="12" x14ac:dyDescent="0.2">
      <c r="A94" s="357" t="s">
        <v>135</v>
      </c>
      <c r="B94" s="358">
        <f>SUM(B95:B101)</f>
        <v>414</v>
      </c>
      <c r="C94" s="358">
        <f>SUM(C95:C101)</f>
        <v>577</v>
      </c>
      <c r="D94" s="358">
        <f t="shared" si="16"/>
        <v>991</v>
      </c>
      <c r="E94" s="358">
        <f>SUM(E95:E101)</f>
        <v>400</v>
      </c>
      <c r="F94" s="358">
        <f>SUM(F95:F101)</f>
        <v>538</v>
      </c>
      <c r="G94" s="358">
        <f t="shared" si="17"/>
        <v>938</v>
      </c>
      <c r="H94" s="358">
        <f>SUM(H95:H101)</f>
        <v>180</v>
      </c>
      <c r="I94" s="358">
        <f>SUM(I95:I101)</f>
        <v>277</v>
      </c>
      <c r="J94" s="358">
        <f t="shared" si="18"/>
        <v>457</v>
      </c>
      <c r="K94" s="358">
        <f>SUM(K95:K101)</f>
        <v>152</v>
      </c>
      <c r="L94" s="358">
        <f>SUM(L95:L101)</f>
        <v>235</v>
      </c>
      <c r="M94" s="358">
        <f t="shared" si="19"/>
        <v>387</v>
      </c>
      <c r="N94" s="343">
        <f t="shared" si="14"/>
        <v>38</v>
      </c>
      <c r="O94" s="343">
        <f t="shared" si="14"/>
        <v>43.680297397769522</v>
      </c>
      <c r="P94" s="343">
        <f t="shared" si="14"/>
        <v>41.257995735607679</v>
      </c>
      <c r="Q94" s="343">
        <f t="shared" si="15"/>
        <v>36.714975845410628</v>
      </c>
      <c r="R94" s="343">
        <f t="shared" si="15"/>
        <v>40.727902946273829</v>
      </c>
      <c r="S94" s="343">
        <f t="shared" si="15"/>
        <v>39.051463168516648</v>
      </c>
    </row>
    <row r="95" spans="1:24" ht="12" x14ac:dyDescent="0.2">
      <c r="A95" s="359" t="s">
        <v>588</v>
      </c>
      <c r="B95" s="360">
        <v>51</v>
      </c>
      <c r="C95" s="360">
        <v>60</v>
      </c>
      <c r="D95" s="360">
        <f t="shared" si="16"/>
        <v>111</v>
      </c>
      <c r="E95" s="360">
        <v>48</v>
      </c>
      <c r="F95" s="360">
        <v>55</v>
      </c>
      <c r="G95" s="360">
        <f t="shared" si="17"/>
        <v>103</v>
      </c>
      <c r="H95" s="360">
        <v>22</v>
      </c>
      <c r="I95" s="360">
        <v>33</v>
      </c>
      <c r="J95" s="360">
        <f t="shared" si="18"/>
        <v>55</v>
      </c>
      <c r="K95" s="360">
        <v>16</v>
      </c>
      <c r="L95" s="360">
        <v>29</v>
      </c>
      <c r="M95" s="360">
        <f t="shared" si="19"/>
        <v>45</v>
      </c>
      <c r="N95" s="363">
        <f t="shared" si="14"/>
        <v>33.333333333333329</v>
      </c>
      <c r="O95" s="363">
        <f t="shared" si="14"/>
        <v>52.72727272727272</v>
      </c>
      <c r="P95" s="363">
        <f t="shared" si="14"/>
        <v>43.689320388349515</v>
      </c>
      <c r="Q95" s="344">
        <f t="shared" si="15"/>
        <v>31.372549019607842</v>
      </c>
      <c r="R95" s="344">
        <f t="shared" si="15"/>
        <v>48.333333333333336</v>
      </c>
      <c r="S95" s="344">
        <f t="shared" si="15"/>
        <v>40.54054054054054</v>
      </c>
    </row>
    <row r="96" spans="1:24" ht="24" x14ac:dyDescent="0.2">
      <c r="A96" s="362" t="s">
        <v>536</v>
      </c>
      <c r="B96" s="360">
        <v>42</v>
      </c>
      <c r="C96" s="360">
        <v>25</v>
      </c>
      <c r="D96" s="360">
        <f t="shared" si="16"/>
        <v>67</v>
      </c>
      <c r="E96" s="360">
        <v>41</v>
      </c>
      <c r="F96" s="360">
        <v>25</v>
      </c>
      <c r="G96" s="360">
        <f t="shared" si="17"/>
        <v>66</v>
      </c>
      <c r="H96" s="360">
        <v>32</v>
      </c>
      <c r="I96" s="360">
        <v>18</v>
      </c>
      <c r="J96" s="360">
        <f t="shared" si="18"/>
        <v>50</v>
      </c>
      <c r="K96" s="360">
        <v>28</v>
      </c>
      <c r="L96" s="360">
        <v>14</v>
      </c>
      <c r="M96" s="360">
        <f t="shared" si="19"/>
        <v>42</v>
      </c>
      <c r="N96" s="363">
        <f t="shared" si="14"/>
        <v>68.292682926829272</v>
      </c>
      <c r="O96" s="363">
        <f t="shared" si="14"/>
        <v>56.000000000000007</v>
      </c>
      <c r="P96" s="363">
        <f t="shared" si="14"/>
        <v>63.636363636363633</v>
      </c>
      <c r="Q96" s="344">
        <f t="shared" si="15"/>
        <v>66.666666666666657</v>
      </c>
      <c r="R96" s="344">
        <f t="shared" si="15"/>
        <v>56.000000000000007</v>
      </c>
      <c r="S96" s="344">
        <f t="shared" si="15"/>
        <v>62.68656716417911</v>
      </c>
    </row>
    <row r="97" spans="1:20" ht="12" x14ac:dyDescent="0.2">
      <c r="A97" s="359" t="s">
        <v>539</v>
      </c>
      <c r="B97" s="360">
        <v>37</v>
      </c>
      <c r="C97" s="360">
        <v>43</v>
      </c>
      <c r="D97" s="360">
        <f t="shared" si="16"/>
        <v>80</v>
      </c>
      <c r="E97" s="360">
        <v>35</v>
      </c>
      <c r="F97" s="360">
        <v>38</v>
      </c>
      <c r="G97" s="360">
        <f t="shared" si="17"/>
        <v>73</v>
      </c>
      <c r="H97" s="360">
        <v>21</v>
      </c>
      <c r="I97" s="360">
        <v>29</v>
      </c>
      <c r="J97" s="360">
        <f t="shared" si="18"/>
        <v>50</v>
      </c>
      <c r="K97" s="360">
        <v>17</v>
      </c>
      <c r="L97" s="360">
        <v>22</v>
      </c>
      <c r="M97" s="360">
        <f t="shared" si="19"/>
        <v>39</v>
      </c>
      <c r="N97" s="363">
        <f t="shared" si="14"/>
        <v>48.571428571428569</v>
      </c>
      <c r="O97" s="363">
        <f t="shared" si="14"/>
        <v>57.894736842105267</v>
      </c>
      <c r="P97" s="363">
        <f t="shared" si="14"/>
        <v>53.424657534246577</v>
      </c>
      <c r="Q97" s="344">
        <f t="shared" si="15"/>
        <v>45.945945945945951</v>
      </c>
      <c r="R97" s="344">
        <f t="shared" si="15"/>
        <v>51.162790697674424</v>
      </c>
      <c r="S97" s="344">
        <f t="shared" si="15"/>
        <v>48.75</v>
      </c>
    </row>
    <row r="98" spans="1:20" s="325" customFormat="1" ht="12" x14ac:dyDescent="0.2">
      <c r="A98" s="359" t="s">
        <v>541</v>
      </c>
      <c r="B98" s="360">
        <v>115</v>
      </c>
      <c r="C98" s="360">
        <v>142</v>
      </c>
      <c r="D98" s="360">
        <f t="shared" si="16"/>
        <v>257</v>
      </c>
      <c r="E98" s="360">
        <v>111</v>
      </c>
      <c r="F98" s="360">
        <v>139</v>
      </c>
      <c r="G98" s="360">
        <f t="shared" si="17"/>
        <v>250</v>
      </c>
      <c r="H98" s="360">
        <v>24</v>
      </c>
      <c r="I98" s="360">
        <v>31</v>
      </c>
      <c r="J98" s="360">
        <f t="shared" si="18"/>
        <v>55</v>
      </c>
      <c r="K98" s="360">
        <v>22</v>
      </c>
      <c r="L98" s="360">
        <v>29</v>
      </c>
      <c r="M98" s="360">
        <f t="shared" si="19"/>
        <v>51</v>
      </c>
      <c r="N98" s="363">
        <f t="shared" si="14"/>
        <v>19.81981981981982</v>
      </c>
      <c r="O98" s="363">
        <f t="shared" si="14"/>
        <v>20.863309352517987</v>
      </c>
      <c r="P98" s="363">
        <f t="shared" si="14"/>
        <v>20.399999999999999</v>
      </c>
      <c r="Q98" s="344">
        <f t="shared" si="15"/>
        <v>19.130434782608695</v>
      </c>
      <c r="R98" s="344">
        <f t="shared" si="15"/>
        <v>20.422535211267608</v>
      </c>
      <c r="S98" s="344">
        <f t="shared" si="15"/>
        <v>19.844357976653697</v>
      </c>
      <c r="T98" s="356"/>
    </row>
    <row r="99" spans="1:20" ht="12" x14ac:dyDescent="0.2">
      <c r="A99" s="362" t="s">
        <v>562</v>
      </c>
      <c r="B99" s="360">
        <v>14</v>
      </c>
      <c r="C99" s="360">
        <v>46</v>
      </c>
      <c r="D99" s="360">
        <f t="shared" si="16"/>
        <v>60</v>
      </c>
      <c r="E99" s="360">
        <v>12</v>
      </c>
      <c r="F99" s="360">
        <v>42</v>
      </c>
      <c r="G99" s="360">
        <f t="shared" si="17"/>
        <v>54</v>
      </c>
      <c r="H99" s="360">
        <v>12</v>
      </c>
      <c r="I99" s="360">
        <v>42</v>
      </c>
      <c r="J99" s="360">
        <f t="shared" si="18"/>
        <v>54</v>
      </c>
      <c r="K99" s="360">
        <v>11</v>
      </c>
      <c r="L99" s="360">
        <v>35</v>
      </c>
      <c r="M99" s="360">
        <f t="shared" si="19"/>
        <v>46</v>
      </c>
      <c r="N99" s="363">
        <f t="shared" si="14"/>
        <v>91.666666666666657</v>
      </c>
      <c r="O99" s="363">
        <f t="shared" si="14"/>
        <v>83.333333333333343</v>
      </c>
      <c r="P99" s="363">
        <f t="shared" si="14"/>
        <v>85.18518518518519</v>
      </c>
      <c r="Q99" s="344">
        <f t="shared" si="15"/>
        <v>78.571428571428569</v>
      </c>
      <c r="R99" s="344">
        <f t="shared" si="15"/>
        <v>76.08695652173914</v>
      </c>
      <c r="S99" s="344">
        <f t="shared" si="15"/>
        <v>76.666666666666671</v>
      </c>
    </row>
    <row r="100" spans="1:20" ht="12" x14ac:dyDescent="0.2">
      <c r="A100" s="359" t="s">
        <v>519</v>
      </c>
      <c r="B100" s="360">
        <v>48</v>
      </c>
      <c r="C100" s="360">
        <v>185</v>
      </c>
      <c r="D100" s="360">
        <f t="shared" si="16"/>
        <v>233</v>
      </c>
      <c r="E100" s="360">
        <v>48</v>
      </c>
      <c r="F100" s="360">
        <v>169</v>
      </c>
      <c r="G100" s="360">
        <f t="shared" si="17"/>
        <v>217</v>
      </c>
      <c r="H100" s="360">
        <v>22</v>
      </c>
      <c r="I100" s="360">
        <v>80</v>
      </c>
      <c r="J100" s="360">
        <f t="shared" si="18"/>
        <v>102</v>
      </c>
      <c r="K100" s="360">
        <v>18</v>
      </c>
      <c r="L100" s="360">
        <v>65</v>
      </c>
      <c r="M100" s="360">
        <f t="shared" si="19"/>
        <v>83</v>
      </c>
      <c r="N100" s="363">
        <f t="shared" si="14"/>
        <v>37.5</v>
      </c>
      <c r="O100" s="363">
        <f t="shared" si="14"/>
        <v>38.461538461538467</v>
      </c>
      <c r="P100" s="363">
        <f t="shared" si="14"/>
        <v>38.248847926267281</v>
      </c>
      <c r="Q100" s="344">
        <f t="shared" si="15"/>
        <v>37.5</v>
      </c>
      <c r="R100" s="344">
        <f t="shared" si="15"/>
        <v>35.135135135135137</v>
      </c>
      <c r="S100" s="344">
        <f t="shared" si="15"/>
        <v>35.622317596566525</v>
      </c>
    </row>
    <row r="101" spans="1:20" ht="12" x14ac:dyDescent="0.2">
      <c r="A101" s="359" t="s">
        <v>515</v>
      </c>
      <c r="B101" s="360">
        <v>107</v>
      </c>
      <c r="C101" s="360">
        <v>76</v>
      </c>
      <c r="D101" s="360">
        <f t="shared" si="16"/>
        <v>183</v>
      </c>
      <c r="E101" s="360">
        <v>105</v>
      </c>
      <c r="F101" s="360">
        <v>70</v>
      </c>
      <c r="G101" s="360">
        <f t="shared" si="17"/>
        <v>175</v>
      </c>
      <c r="H101" s="360">
        <v>47</v>
      </c>
      <c r="I101" s="360">
        <v>44</v>
      </c>
      <c r="J101" s="360">
        <f t="shared" si="18"/>
        <v>91</v>
      </c>
      <c r="K101" s="360">
        <v>40</v>
      </c>
      <c r="L101" s="360">
        <v>41</v>
      </c>
      <c r="M101" s="360">
        <f t="shared" si="19"/>
        <v>81</v>
      </c>
      <c r="N101" s="363">
        <f t="shared" si="14"/>
        <v>38.095238095238095</v>
      </c>
      <c r="O101" s="363">
        <f t="shared" si="14"/>
        <v>58.571428571428577</v>
      </c>
      <c r="P101" s="363">
        <f t="shared" si="14"/>
        <v>46.285714285714285</v>
      </c>
      <c r="Q101" s="344">
        <f t="shared" si="15"/>
        <v>37.383177570093459</v>
      </c>
      <c r="R101" s="344">
        <f t="shared" si="15"/>
        <v>53.94736842105263</v>
      </c>
      <c r="S101" s="344">
        <f t="shared" si="15"/>
        <v>44.26229508196721</v>
      </c>
    </row>
    <row r="102" spans="1:20" ht="12" x14ac:dyDescent="0.2">
      <c r="A102" s="357" t="s">
        <v>133</v>
      </c>
      <c r="B102" s="358">
        <f>SUM(B103:B108)</f>
        <v>319</v>
      </c>
      <c r="C102" s="358">
        <f>SUM(C103:C108)</f>
        <v>381</v>
      </c>
      <c r="D102" s="358">
        <f t="shared" si="16"/>
        <v>700</v>
      </c>
      <c r="E102" s="358">
        <f>SUM(E103:E108)</f>
        <v>310</v>
      </c>
      <c r="F102" s="358">
        <f>SUM(F103:F108)</f>
        <v>360</v>
      </c>
      <c r="G102" s="358">
        <f t="shared" si="17"/>
        <v>670</v>
      </c>
      <c r="H102" s="358">
        <f>SUM(H103:H108)</f>
        <v>166</v>
      </c>
      <c r="I102" s="358">
        <f>SUM(I103:I108)</f>
        <v>190</v>
      </c>
      <c r="J102" s="358">
        <f t="shared" si="18"/>
        <v>356</v>
      </c>
      <c r="K102" s="358">
        <f>SUM(K103:K108)</f>
        <v>139</v>
      </c>
      <c r="L102" s="358">
        <f>SUM(L103:L108)</f>
        <v>161</v>
      </c>
      <c r="M102" s="358">
        <f t="shared" si="19"/>
        <v>300</v>
      </c>
      <c r="N102" s="343">
        <f t="shared" ref="N102:P117" si="20">IF(E102=0,0,(K102/E102)*100)</f>
        <v>44.838709677419352</v>
      </c>
      <c r="O102" s="343">
        <f t="shared" si="20"/>
        <v>44.722222222222221</v>
      </c>
      <c r="P102" s="343">
        <f t="shared" si="20"/>
        <v>44.776119402985074</v>
      </c>
      <c r="Q102" s="343">
        <f t="shared" ref="Q102:S117" si="21">IF(B102=0,0,(K102/B102)*100)</f>
        <v>43.573667711598745</v>
      </c>
      <c r="R102" s="343">
        <f t="shared" si="21"/>
        <v>42.257217847769027</v>
      </c>
      <c r="S102" s="343">
        <f t="shared" si="21"/>
        <v>42.857142857142854</v>
      </c>
    </row>
    <row r="103" spans="1:20" ht="12" x14ac:dyDescent="0.2">
      <c r="A103" s="359" t="s">
        <v>564</v>
      </c>
      <c r="B103" s="360">
        <v>65</v>
      </c>
      <c r="C103" s="360">
        <v>16</v>
      </c>
      <c r="D103" s="360">
        <f t="shared" si="16"/>
        <v>81</v>
      </c>
      <c r="E103" s="360">
        <v>63</v>
      </c>
      <c r="F103" s="360">
        <v>13</v>
      </c>
      <c r="G103" s="360">
        <f t="shared" si="17"/>
        <v>76</v>
      </c>
      <c r="H103" s="360">
        <v>50</v>
      </c>
      <c r="I103" s="360">
        <v>11</v>
      </c>
      <c r="J103" s="360">
        <f t="shared" si="18"/>
        <v>61</v>
      </c>
      <c r="K103" s="360">
        <v>45</v>
      </c>
      <c r="L103" s="360">
        <v>10</v>
      </c>
      <c r="M103" s="360">
        <f t="shared" si="19"/>
        <v>55</v>
      </c>
      <c r="N103" s="363">
        <f t="shared" si="20"/>
        <v>71.428571428571431</v>
      </c>
      <c r="O103" s="363">
        <f t="shared" si="20"/>
        <v>76.923076923076934</v>
      </c>
      <c r="P103" s="363">
        <f t="shared" si="20"/>
        <v>72.368421052631575</v>
      </c>
      <c r="Q103" s="344">
        <f t="shared" si="21"/>
        <v>69.230769230769226</v>
      </c>
      <c r="R103" s="344">
        <f t="shared" si="21"/>
        <v>62.5</v>
      </c>
      <c r="S103" s="344">
        <f t="shared" si="21"/>
        <v>67.901234567901241</v>
      </c>
    </row>
    <row r="104" spans="1:20" ht="12" x14ac:dyDescent="0.2">
      <c r="A104" s="359" t="s">
        <v>588</v>
      </c>
      <c r="B104" s="360">
        <v>57</v>
      </c>
      <c r="C104" s="360">
        <v>60</v>
      </c>
      <c r="D104" s="360">
        <f t="shared" si="16"/>
        <v>117</v>
      </c>
      <c r="E104" s="360">
        <v>55</v>
      </c>
      <c r="F104" s="360">
        <v>59</v>
      </c>
      <c r="G104" s="360">
        <f t="shared" si="17"/>
        <v>114</v>
      </c>
      <c r="H104" s="360">
        <v>26</v>
      </c>
      <c r="I104" s="360">
        <v>33</v>
      </c>
      <c r="J104" s="360">
        <f t="shared" si="18"/>
        <v>59</v>
      </c>
      <c r="K104" s="360">
        <v>22</v>
      </c>
      <c r="L104" s="360">
        <v>29</v>
      </c>
      <c r="M104" s="360">
        <f t="shared" si="19"/>
        <v>51</v>
      </c>
      <c r="N104" s="363">
        <f t="shared" si="20"/>
        <v>40</v>
      </c>
      <c r="O104" s="363">
        <f t="shared" si="20"/>
        <v>49.152542372881356</v>
      </c>
      <c r="P104" s="363">
        <f t="shared" si="20"/>
        <v>44.736842105263158</v>
      </c>
      <c r="Q104" s="344">
        <f t="shared" si="21"/>
        <v>38.596491228070171</v>
      </c>
      <c r="R104" s="344">
        <f t="shared" si="21"/>
        <v>48.333333333333336</v>
      </c>
      <c r="S104" s="344">
        <f t="shared" si="21"/>
        <v>43.589743589743591</v>
      </c>
    </row>
    <row r="105" spans="1:20" s="325" customFormat="1" ht="12" x14ac:dyDescent="0.2">
      <c r="A105" s="359" t="s">
        <v>539</v>
      </c>
      <c r="B105" s="360">
        <v>33</v>
      </c>
      <c r="C105" s="360">
        <v>34</v>
      </c>
      <c r="D105" s="360">
        <f t="shared" si="16"/>
        <v>67</v>
      </c>
      <c r="E105" s="360">
        <v>31</v>
      </c>
      <c r="F105" s="360">
        <v>33</v>
      </c>
      <c r="G105" s="360">
        <f t="shared" si="17"/>
        <v>64</v>
      </c>
      <c r="H105" s="360">
        <v>27</v>
      </c>
      <c r="I105" s="360">
        <v>33</v>
      </c>
      <c r="J105" s="360">
        <f t="shared" si="18"/>
        <v>60</v>
      </c>
      <c r="K105" s="360">
        <v>21</v>
      </c>
      <c r="L105" s="360">
        <v>28</v>
      </c>
      <c r="M105" s="360">
        <f t="shared" si="19"/>
        <v>49</v>
      </c>
      <c r="N105" s="363">
        <f t="shared" si="20"/>
        <v>67.741935483870961</v>
      </c>
      <c r="O105" s="363">
        <f t="shared" si="20"/>
        <v>84.848484848484844</v>
      </c>
      <c r="P105" s="363">
        <f t="shared" si="20"/>
        <v>76.5625</v>
      </c>
      <c r="Q105" s="344">
        <f t="shared" si="21"/>
        <v>63.636363636363633</v>
      </c>
      <c r="R105" s="344">
        <f t="shared" si="21"/>
        <v>82.35294117647058</v>
      </c>
      <c r="S105" s="344">
        <f t="shared" si="21"/>
        <v>73.134328358208961</v>
      </c>
      <c r="T105" s="356"/>
    </row>
    <row r="106" spans="1:20" ht="12" x14ac:dyDescent="0.2">
      <c r="A106" s="359" t="s">
        <v>541</v>
      </c>
      <c r="B106" s="360">
        <v>93</v>
      </c>
      <c r="C106" s="360">
        <v>102</v>
      </c>
      <c r="D106" s="360">
        <f t="shared" si="16"/>
        <v>195</v>
      </c>
      <c r="E106" s="360">
        <v>93</v>
      </c>
      <c r="F106" s="360">
        <v>97</v>
      </c>
      <c r="G106" s="360">
        <f t="shared" si="17"/>
        <v>190</v>
      </c>
      <c r="H106" s="360">
        <v>23</v>
      </c>
      <c r="I106" s="360">
        <v>37</v>
      </c>
      <c r="J106" s="360">
        <f t="shared" si="18"/>
        <v>60</v>
      </c>
      <c r="K106" s="360">
        <v>18</v>
      </c>
      <c r="L106" s="360">
        <v>33</v>
      </c>
      <c r="M106" s="360">
        <f t="shared" si="19"/>
        <v>51</v>
      </c>
      <c r="N106" s="363">
        <f t="shared" si="20"/>
        <v>19.35483870967742</v>
      </c>
      <c r="O106" s="363">
        <f t="shared" si="20"/>
        <v>34.020618556701031</v>
      </c>
      <c r="P106" s="363">
        <f t="shared" si="20"/>
        <v>26.842105263157894</v>
      </c>
      <c r="Q106" s="344">
        <f t="shared" si="21"/>
        <v>19.35483870967742</v>
      </c>
      <c r="R106" s="344">
        <f t="shared" si="21"/>
        <v>32.352941176470587</v>
      </c>
      <c r="S106" s="344">
        <f t="shared" si="21"/>
        <v>26.153846153846157</v>
      </c>
    </row>
    <row r="107" spans="1:20" ht="12" x14ac:dyDescent="0.2">
      <c r="A107" s="362" t="s">
        <v>590</v>
      </c>
      <c r="B107" s="360">
        <v>32</v>
      </c>
      <c r="C107" s="360">
        <v>26</v>
      </c>
      <c r="D107" s="360">
        <f t="shared" si="16"/>
        <v>58</v>
      </c>
      <c r="E107" s="360">
        <v>32</v>
      </c>
      <c r="F107" s="360">
        <v>24</v>
      </c>
      <c r="G107" s="360">
        <f t="shared" si="17"/>
        <v>56</v>
      </c>
      <c r="H107" s="360">
        <v>32</v>
      </c>
      <c r="I107" s="360">
        <v>24</v>
      </c>
      <c r="J107" s="360">
        <f t="shared" si="18"/>
        <v>56</v>
      </c>
      <c r="K107" s="360">
        <v>25</v>
      </c>
      <c r="L107" s="360">
        <v>19</v>
      </c>
      <c r="M107" s="360">
        <f t="shared" si="19"/>
        <v>44</v>
      </c>
      <c r="N107" s="363">
        <f t="shared" si="20"/>
        <v>78.125</v>
      </c>
      <c r="O107" s="363">
        <f t="shared" si="20"/>
        <v>79.166666666666657</v>
      </c>
      <c r="P107" s="363">
        <f t="shared" si="20"/>
        <v>78.571428571428569</v>
      </c>
      <c r="Q107" s="344">
        <f t="shared" si="21"/>
        <v>78.125</v>
      </c>
      <c r="R107" s="344">
        <f t="shared" si="21"/>
        <v>73.076923076923066</v>
      </c>
      <c r="S107" s="344">
        <f t="shared" si="21"/>
        <v>75.862068965517238</v>
      </c>
    </row>
    <row r="108" spans="1:20" ht="12" x14ac:dyDescent="0.2">
      <c r="A108" s="359" t="s">
        <v>548</v>
      </c>
      <c r="B108" s="360">
        <v>39</v>
      </c>
      <c r="C108" s="360">
        <v>143</v>
      </c>
      <c r="D108" s="360">
        <f t="shared" si="16"/>
        <v>182</v>
      </c>
      <c r="E108" s="360">
        <v>36</v>
      </c>
      <c r="F108" s="360">
        <v>134</v>
      </c>
      <c r="G108" s="360">
        <f t="shared" si="17"/>
        <v>170</v>
      </c>
      <c r="H108" s="360">
        <v>8</v>
      </c>
      <c r="I108" s="360">
        <v>52</v>
      </c>
      <c r="J108" s="360">
        <f t="shared" si="18"/>
        <v>60</v>
      </c>
      <c r="K108" s="360">
        <v>8</v>
      </c>
      <c r="L108" s="360">
        <v>42</v>
      </c>
      <c r="M108" s="360">
        <f t="shared" si="19"/>
        <v>50</v>
      </c>
      <c r="N108" s="363">
        <f t="shared" si="20"/>
        <v>22.222222222222221</v>
      </c>
      <c r="O108" s="363">
        <f t="shared" si="20"/>
        <v>31.343283582089555</v>
      </c>
      <c r="P108" s="363">
        <f t="shared" si="20"/>
        <v>29.411764705882355</v>
      </c>
      <c r="Q108" s="344">
        <f t="shared" si="21"/>
        <v>20.512820512820511</v>
      </c>
      <c r="R108" s="344">
        <f t="shared" si="21"/>
        <v>29.37062937062937</v>
      </c>
      <c r="S108" s="344">
        <f t="shared" si="21"/>
        <v>27.472527472527474</v>
      </c>
    </row>
    <row r="109" spans="1:20" ht="12" x14ac:dyDescent="0.2">
      <c r="A109" s="357" t="s">
        <v>132</v>
      </c>
      <c r="B109" s="358">
        <f t="shared" ref="B109:M109" si="22">SUM(B110:B115)</f>
        <v>442</v>
      </c>
      <c r="C109" s="358">
        <f t="shared" si="22"/>
        <v>901</v>
      </c>
      <c r="D109" s="358">
        <f t="shared" si="22"/>
        <v>1343</v>
      </c>
      <c r="E109" s="358">
        <f t="shared" si="22"/>
        <v>415</v>
      </c>
      <c r="F109" s="358">
        <f t="shared" si="22"/>
        <v>860</v>
      </c>
      <c r="G109" s="358">
        <f t="shared" si="22"/>
        <v>1275</v>
      </c>
      <c r="H109" s="358">
        <f t="shared" si="22"/>
        <v>164</v>
      </c>
      <c r="I109" s="358">
        <f t="shared" si="22"/>
        <v>281</v>
      </c>
      <c r="J109" s="358">
        <f t="shared" si="22"/>
        <v>445</v>
      </c>
      <c r="K109" s="358">
        <f t="shared" si="22"/>
        <v>130</v>
      </c>
      <c r="L109" s="358">
        <f t="shared" si="22"/>
        <v>229</v>
      </c>
      <c r="M109" s="358">
        <f t="shared" si="22"/>
        <v>359</v>
      </c>
      <c r="N109" s="343">
        <f t="shared" si="20"/>
        <v>31.325301204819279</v>
      </c>
      <c r="O109" s="343">
        <f t="shared" si="20"/>
        <v>26.627906976744185</v>
      </c>
      <c r="P109" s="343">
        <f t="shared" si="20"/>
        <v>28.156862745098039</v>
      </c>
      <c r="Q109" s="343">
        <f t="shared" si="21"/>
        <v>29.411764705882355</v>
      </c>
      <c r="R109" s="343">
        <f t="shared" si="21"/>
        <v>25.41620421753607</v>
      </c>
      <c r="S109" s="343">
        <f t="shared" si="21"/>
        <v>26.73119880863738</v>
      </c>
    </row>
    <row r="110" spans="1:20" ht="12" x14ac:dyDescent="0.2">
      <c r="A110" s="359" t="s">
        <v>564</v>
      </c>
      <c r="B110" s="360">
        <v>69</v>
      </c>
      <c r="C110" s="360">
        <v>27</v>
      </c>
      <c r="D110" s="360">
        <f t="shared" ref="D110:D115" si="23">+C110+B110</f>
        <v>96</v>
      </c>
      <c r="E110" s="360">
        <v>64</v>
      </c>
      <c r="F110" s="360">
        <v>26</v>
      </c>
      <c r="G110" s="360">
        <f t="shared" ref="G110:G115" si="24">+F110+E110</f>
        <v>90</v>
      </c>
      <c r="H110" s="360">
        <v>40</v>
      </c>
      <c r="I110" s="360">
        <v>15</v>
      </c>
      <c r="J110" s="360">
        <f t="shared" ref="J110:J115" si="25">+I110+H110</f>
        <v>55</v>
      </c>
      <c r="K110" s="360">
        <v>30</v>
      </c>
      <c r="L110" s="360">
        <v>10</v>
      </c>
      <c r="M110" s="360">
        <f t="shared" ref="M110:M115" si="26">+L110+K110</f>
        <v>40</v>
      </c>
      <c r="N110" s="363">
        <f t="shared" si="20"/>
        <v>46.875</v>
      </c>
      <c r="O110" s="363">
        <f t="shared" si="20"/>
        <v>38.461538461538467</v>
      </c>
      <c r="P110" s="363">
        <f t="shared" si="20"/>
        <v>44.444444444444443</v>
      </c>
      <c r="Q110" s="344">
        <f t="shared" si="21"/>
        <v>43.478260869565219</v>
      </c>
      <c r="R110" s="344">
        <f t="shared" si="21"/>
        <v>37.037037037037038</v>
      </c>
      <c r="S110" s="344">
        <f t="shared" si="21"/>
        <v>41.666666666666671</v>
      </c>
    </row>
    <row r="111" spans="1:20" ht="12" x14ac:dyDescent="0.2">
      <c r="A111" s="359" t="s">
        <v>588</v>
      </c>
      <c r="B111" s="360">
        <v>51</v>
      </c>
      <c r="C111" s="360">
        <v>94</v>
      </c>
      <c r="D111" s="360">
        <f t="shared" si="23"/>
        <v>145</v>
      </c>
      <c r="E111" s="360">
        <v>45</v>
      </c>
      <c r="F111" s="360">
        <v>92</v>
      </c>
      <c r="G111" s="360">
        <f t="shared" si="24"/>
        <v>137</v>
      </c>
      <c r="H111" s="360">
        <v>11</v>
      </c>
      <c r="I111" s="360">
        <v>44</v>
      </c>
      <c r="J111" s="360">
        <f t="shared" si="25"/>
        <v>55</v>
      </c>
      <c r="K111" s="360">
        <v>8</v>
      </c>
      <c r="L111" s="360">
        <v>36</v>
      </c>
      <c r="M111" s="360">
        <f t="shared" si="26"/>
        <v>44</v>
      </c>
      <c r="N111" s="363">
        <f t="shared" si="20"/>
        <v>17.777777777777779</v>
      </c>
      <c r="O111" s="363">
        <f t="shared" si="20"/>
        <v>39.130434782608695</v>
      </c>
      <c r="P111" s="363">
        <f t="shared" si="20"/>
        <v>32.116788321167881</v>
      </c>
      <c r="Q111" s="344">
        <f t="shared" si="21"/>
        <v>15.686274509803921</v>
      </c>
      <c r="R111" s="344">
        <f t="shared" si="21"/>
        <v>38.297872340425535</v>
      </c>
      <c r="S111" s="344">
        <f t="shared" si="21"/>
        <v>30.344827586206897</v>
      </c>
    </row>
    <row r="112" spans="1:20" ht="12" x14ac:dyDescent="0.2">
      <c r="A112" s="359" t="s">
        <v>539</v>
      </c>
      <c r="B112" s="360">
        <v>47</v>
      </c>
      <c r="C112" s="360">
        <v>82</v>
      </c>
      <c r="D112" s="360">
        <f t="shared" si="23"/>
        <v>129</v>
      </c>
      <c r="E112" s="360">
        <v>45</v>
      </c>
      <c r="F112" s="360">
        <v>79</v>
      </c>
      <c r="G112" s="360">
        <f t="shared" si="24"/>
        <v>124</v>
      </c>
      <c r="H112" s="360">
        <v>22</v>
      </c>
      <c r="I112" s="360">
        <v>35</v>
      </c>
      <c r="J112" s="360">
        <f t="shared" si="25"/>
        <v>57</v>
      </c>
      <c r="K112" s="360">
        <v>17</v>
      </c>
      <c r="L112" s="360">
        <v>25</v>
      </c>
      <c r="M112" s="360">
        <f t="shared" si="26"/>
        <v>42</v>
      </c>
      <c r="N112" s="363">
        <f t="shared" si="20"/>
        <v>37.777777777777779</v>
      </c>
      <c r="O112" s="363">
        <f t="shared" si="20"/>
        <v>31.645569620253166</v>
      </c>
      <c r="P112" s="363">
        <f t="shared" si="20"/>
        <v>33.87096774193548</v>
      </c>
      <c r="Q112" s="344">
        <f t="shared" si="21"/>
        <v>36.170212765957451</v>
      </c>
      <c r="R112" s="344">
        <f t="shared" si="21"/>
        <v>30.487804878048781</v>
      </c>
      <c r="S112" s="344">
        <f t="shared" si="21"/>
        <v>32.558139534883722</v>
      </c>
    </row>
    <row r="113" spans="1:20" s="325" customFormat="1" ht="12" x14ac:dyDescent="0.2">
      <c r="A113" s="359" t="s">
        <v>541</v>
      </c>
      <c r="B113" s="360">
        <v>128</v>
      </c>
      <c r="C113" s="360">
        <v>234</v>
      </c>
      <c r="D113" s="360">
        <f t="shared" si="23"/>
        <v>362</v>
      </c>
      <c r="E113" s="360">
        <v>120</v>
      </c>
      <c r="F113" s="360">
        <v>221</v>
      </c>
      <c r="G113" s="360">
        <f t="shared" si="24"/>
        <v>341</v>
      </c>
      <c r="H113" s="360">
        <v>39</v>
      </c>
      <c r="I113" s="360">
        <v>72</v>
      </c>
      <c r="J113" s="360">
        <f t="shared" si="25"/>
        <v>111</v>
      </c>
      <c r="K113" s="360">
        <v>31</v>
      </c>
      <c r="L113" s="360">
        <v>62</v>
      </c>
      <c r="M113" s="360">
        <f t="shared" si="26"/>
        <v>93</v>
      </c>
      <c r="N113" s="363">
        <f t="shared" si="20"/>
        <v>25.833333333333336</v>
      </c>
      <c r="O113" s="363">
        <f t="shared" si="20"/>
        <v>28.054298642533936</v>
      </c>
      <c r="P113" s="363">
        <f t="shared" si="20"/>
        <v>27.27272727272727</v>
      </c>
      <c r="Q113" s="344">
        <f t="shared" si="21"/>
        <v>24.21875</v>
      </c>
      <c r="R113" s="344">
        <f t="shared" si="21"/>
        <v>26.495726495726498</v>
      </c>
      <c r="S113" s="344">
        <f t="shared" si="21"/>
        <v>25.69060773480663</v>
      </c>
      <c r="T113" s="356"/>
    </row>
    <row r="114" spans="1:20" ht="12" x14ac:dyDescent="0.2">
      <c r="A114" s="362" t="s">
        <v>590</v>
      </c>
      <c r="B114" s="360">
        <v>40</v>
      </c>
      <c r="C114" s="360">
        <v>33</v>
      </c>
      <c r="D114" s="360">
        <f t="shared" si="23"/>
        <v>73</v>
      </c>
      <c r="E114" s="360">
        <v>39</v>
      </c>
      <c r="F114" s="360">
        <v>33</v>
      </c>
      <c r="G114" s="360">
        <f t="shared" si="24"/>
        <v>72</v>
      </c>
      <c r="H114" s="360">
        <v>29</v>
      </c>
      <c r="I114" s="360">
        <v>27</v>
      </c>
      <c r="J114" s="360">
        <f t="shared" si="25"/>
        <v>56</v>
      </c>
      <c r="K114" s="360">
        <v>24</v>
      </c>
      <c r="L114" s="360">
        <v>21</v>
      </c>
      <c r="M114" s="360">
        <f t="shared" si="26"/>
        <v>45</v>
      </c>
      <c r="N114" s="363">
        <f t="shared" si="20"/>
        <v>61.53846153846154</v>
      </c>
      <c r="O114" s="363">
        <f t="shared" si="20"/>
        <v>63.636363636363633</v>
      </c>
      <c r="P114" s="363">
        <f t="shared" si="20"/>
        <v>62.5</v>
      </c>
      <c r="Q114" s="344">
        <f t="shared" si="21"/>
        <v>60</v>
      </c>
      <c r="R114" s="344">
        <f t="shared" si="21"/>
        <v>63.636363636363633</v>
      </c>
      <c r="S114" s="344">
        <f t="shared" si="21"/>
        <v>61.643835616438359</v>
      </c>
    </row>
    <row r="115" spans="1:20" ht="12" x14ac:dyDescent="0.2">
      <c r="A115" s="359" t="s">
        <v>548</v>
      </c>
      <c r="B115" s="360">
        <v>107</v>
      </c>
      <c r="C115" s="360">
        <v>431</v>
      </c>
      <c r="D115" s="360">
        <f t="shared" si="23"/>
        <v>538</v>
      </c>
      <c r="E115" s="360">
        <v>102</v>
      </c>
      <c r="F115" s="360">
        <v>409</v>
      </c>
      <c r="G115" s="360">
        <f t="shared" si="24"/>
        <v>511</v>
      </c>
      <c r="H115" s="360">
        <v>23</v>
      </c>
      <c r="I115" s="360">
        <v>88</v>
      </c>
      <c r="J115" s="360">
        <f t="shared" si="25"/>
        <v>111</v>
      </c>
      <c r="K115" s="360">
        <v>20</v>
      </c>
      <c r="L115" s="360">
        <v>75</v>
      </c>
      <c r="M115" s="360">
        <f t="shared" si="26"/>
        <v>95</v>
      </c>
      <c r="N115" s="363">
        <f t="shared" si="20"/>
        <v>19.607843137254903</v>
      </c>
      <c r="O115" s="363">
        <f t="shared" si="20"/>
        <v>18.337408312958438</v>
      </c>
      <c r="P115" s="363">
        <f t="shared" si="20"/>
        <v>18.590998043052835</v>
      </c>
      <c r="Q115" s="344">
        <f t="shared" si="21"/>
        <v>18.691588785046729</v>
      </c>
      <c r="R115" s="344">
        <f t="shared" si="21"/>
        <v>17.40139211136891</v>
      </c>
      <c r="S115" s="344">
        <f t="shared" si="21"/>
        <v>17.657992565055764</v>
      </c>
    </row>
    <row r="116" spans="1:20" ht="12" x14ac:dyDescent="0.2">
      <c r="A116" s="357" t="s">
        <v>131</v>
      </c>
      <c r="B116" s="358">
        <f>SUM(B117:B121)</f>
        <v>166</v>
      </c>
      <c r="C116" s="358">
        <f t="shared" ref="C116:M116" si="27">SUM(C117:C121)</f>
        <v>189</v>
      </c>
      <c r="D116" s="358">
        <f t="shared" si="27"/>
        <v>355</v>
      </c>
      <c r="E116" s="358">
        <f t="shared" si="27"/>
        <v>161</v>
      </c>
      <c r="F116" s="358">
        <f t="shared" si="27"/>
        <v>179</v>
      </c>
      <c r="G116" s="358">
        <f t="shared" si="27"/>
        <v>340</v>
      </c>
      <c r="H116" s="358">
        <f t="shared" si="27"/>
        <v>161</v>
      </c>
      <c r="I116" s="358">
        <f t="shared" si="27"/>
        <v>179</v>
      </c>
      <c r="J116" s="358">
        <f t="shared" si="27"/>
        <v>340</v>
      </c>
      <c r="K116" s="358">
        <f t="shared" si="27"/>
        <v>146</v>
      </c>
      <c r="L116" s="358">
        <f t="shared" si="27"/>
        <v>152</v>
      </c>
      <c r="M116" s="358">
        <f t="shared" si="27"/>
        <v>298</v>
      </c>
      <c r="N116" s="343">
        <f t="shared" si="20"/>
        <v>90.683229813664596</v>
      </c>
      <c r="O116" s="343">
        <f t="shared" si="20"/>
        <v>84.916201117318437</v>
      </c>
      <c r="P116" s="343">
        <f t="shared" si="20"/>
        <v>87.647058823529406</v>
      </c>
      <c r="Q116" s="343">
        <f t="shared" si="21"/>
        <v>87.951807228915655</v>
      </c>
      <c r="R116" s="343">
        <f t="shared" si="21"/>
        <v>80.423280423280417</v>
      </c>
      <c r="S116" s="343">
        <f t="shared" si="21"/>
        <v>83.943661971830991</v>
      </c>
    </row>
    <row r="117" spans="1:20" ht="12" x14ac:dyDescent="0.2">
      <c r="A117" s="359" t="s">
        <v>514</v>
      </c>
      <c r="B117" s="360">
        <v>45</v>
      </c>
      <c r="C117" s="360">
        <v>8</v>
      </c>
      <c r="D117" s="360">
        <f>+C117+B117</f>
        <v>53</v>
      </c>
      <c r="E117" s="360">
        <v>44</v>
      </c>
      <c r="F117" s="360">
        <v>7</v>
      </c>
      <c r="G117" s="360">
        <f>+F117+E117</f>
        <v>51</v>
      </c>
      <c r="H117" s="360">
        <v>44</v>
      </c>
      <c r="I117" s="360">
        <v>7</v>
      </c>
      <c r="J117" s="360">
        <f>+I117+H117</f>
        <v>51</v>
      </c>
      <c r="K117" s="360">
        <v>42</v>
      </c>
      <c r="L117" s="360">
        <v>7</v>
      </c>
      <c r="M117" s="360">
        <f>+L117+K117</f>
        <v>49</v>
      </c>
      <c r="N117" s="363">
        <f t="shared" si="20"/>
        <v>95.454545454545453</v>
      </c>
      <c r="O117" s="363">
        <f t="shared" si="20"/>
        <v>100</v>
      </c>
      <c r="P117" s="363">
        <f t="shared" si="20"/>
        <v>96.078431372549019</v>
      </c>
      <c r="Q117" s="344">
        <f t="shared" si="21"/>
        <v>93.333333333333329</v>
      </c>
      <c r="R117" s="344">
        <f t="shared" si="21"/>
        <v>87.5</v>
      </c>
      <c r="S117" s="344">
        <f t="shared" si="21"/>
        <v>92.452830188679243</v>
      </c>
    </row>
    <row r="118" spans="1:20" ht="12" x14ac:dyDescent="0.2">
      <c r="A118" s="359" t="s">
        <v>539</v>
      </c>
      <c r="B118" s="360">
        <v>15</v>
      </c>
      <c r="C118" s="360">
        <v>15</v>
      </c>
      <c r="D118" s="360">
        <f>+C118+B118</f>
        <v>30</v>
      </c>
      <c r="E118" s="360">
        <v>15</v>
      </c>
      <c r="F118" s="360">
        <v>14</v>
      </c>
      <c r="G118" s="360">
        <f>+F118+E118</f>
        <v>29</v>
      </c>
      <c r="H118" s="360">
        <v>15</v>
      </c>
      <c r="I118" s="360">
        <v>14</v>
      </c>
      <c r="J118" s="360">
        <f>+I118+H118</f>
        <v>29</v>
      </c>
      <c r="K118" s="360">
        <v>10</v>
      </c>
      <c r="L118" s="360">
        <v>11</v>
      </c>
      <c r="M118" s="360">
        <f>+L118+K118</f>
        <v>21</v>
      </c>
      <c r="N118" s="363">
        <f t="shared" ref="N118:P144" si="28">IF(E118=0,0,(K118/E118)*100)</f>
        <v>66.666666666666657</v>
      </c>
      <c r="O118" s="363">
        <f t="shared" si="28"/>
        <v>78.571428571428569</v>
      </c>
      <c r="P118" s="363">
        <f t="shared" si="28"/>
        <v>72.41379310344827</v>
      </c>
      <c r="Q118" s="344">
        <f t="shared" ref="Q118:S144" si="29">IF(B118=0,0,(K118/B118)*100)</f>
        <v>66.666666666666657</v>
      </c>
      <c r="R118" s="344">
        <f t="shared" si="29"/>
        <v>73.333333333333329</v>
      </c>
      <c r="S118" s="344">
        <f t="shared" si="29"/>
        <v>70</v>
      </c>
    </row>
    <row r="119" spans="1:20" s="325" customFormat="1" ht="12" x14ac:dyDescent="0.2">
      <c r="A119" s="359" t="s">
        <v>541</v>
      </c>
      <c r="B119" s="360">
        <v>48</v>
      </c>
      <c r="C119" s="360">
        <v>50</v>
      </c>
      <c r="D119" s="360">
        <f>+C119+B119</f>
        <v>98</v>
      </c>
      <c r="E119" s="360">
        <v>47</v>
      </c>
      <c r="F119" s="360">
        <v>48</v>
      </c>
      <c r="G119" s="360">
        <f>+F119+E119</f>
        <v>95</v>
      </c>
      <c r="H119" s="360">
        <v>47</v>
      </c>
      <c r="I119" s="360">
        <v>48</v>
      </c>
      <c r="J119" s="360">
        <f>+I119+H119</f>
        <v>95</v>
      </c>
      <c r="K119" s="360">
        <v>47</v>
      </c>
      <c r="L119" s="360">
        <v>39</v>
      </c>
      <c r="M119" s="360">
        <f>+L119+K119</f>
        <v>86</v>
      </c>
      <c r="N119" s="363">
        <f t="shared" si="28"/>
        <v>100</v>
      </c>
      <c r="O119" s="363">
        <f t="shared" si="28"/>
        <v>81.25</v>
      </c>
      <c r="P119" s="363">
        <f t="shared" si="28"/>
        <v>90.526315789473685</v>
      </c>
      <c r="Q119" s="344">
        <f t="shared" si="29"/>
        <v>97.916666666666657</v>
      </c>
      <c r="R119" s="344">
        <f t="shared" si="29"/>
        <v>78</v>
      </c>
      <c r="S119" s="344">
        <f t="shared" si="29"/>
        <v>87.755102040816325</v>
      </c>
      <c r="T119" s="356"/>
    </row>
    <row r="120" spans="1:20" ht="12" x14ac:dyDescent="0.2">
      <c r="A120" s="362" t="s">
        <v>590</v>
      </c>
      <c r="B120" s="360">
        <v>16</v>
      </c>
      <c r="C120" s="360">
        <v>7</v>
      </c>
      <c r="D120" s="360">
        <f>+C120+B120</f>
        <v>23</v>
      </c>
      <c r="E120" s="360">
        <v>15</v>
      </c>
      <c r="F120" s="360">
        <v>7</v>
      </c>
      <c r="G120" s="360">
        <f>+F120+E120</f>
        <v>22</v>
      </c>
      <c r="H120" s="360">
        <v>15</v>
      </c>
      <c r="I120" s="360">
        <v>7</v>
      </c>
      <c r="J120" s="360">
        <f>+I120+H120</f>
        <v>22</v>
      </c>
      <c r="K120" s="360">
        <v>14</v>
      </c>
      <c r="L120" s="360">
        <v>6</v>
      </c>
      <c r="M120" s="360">
        <f>+L120+K120</f>
        <v>20</v>
      </c>
      <c r="N120" s="363">
        <f t="shared" si="28"/>
        <v>93.333333333333329</v>
      </c>
      <c r="O120" s="363">
        <f t="shared" si="28"/>
        <v>85.714285714285708</v>
      </c>
      <c r="P120" s="363">
        <f t="shared" si="28"/>
        <v>90.909090909090907</v>
      </c>
      <c r="Q120" s="344">
        <f t="shared" si="29"/>
        <v>87.5</v>
      </c>
      <c r="R120" s="344">
        <f t="shared" si="29"/>
        <v>85.714285714285708</v>
      </c>
      <c r="S120" s="344">
        <f t="shared" si="29"/>
        <v>86.956521739130437</v>
      </c>
    </row>
    <row r="121" spans="1:20" ht="12" x14ac:dyDescent="0.2">
      <c r="A121" s="364" t="s">
        <v>349</v>
      </c>
      <c r="B121" s="365">
        <f t="shared" ref="B121:M121" si="30">SUM(B122:B123)</f>
        <v>42</v>
      </c>
      <c r="C121" s="365">
        <f t="shared" si="30"/>
        <v>109</v>
      </c>
      <c r="D121" s="365">
        <f t="shared" si="30"/>
        <v>151</v>
      </c>
      <c r="E121" s="365">
        <f t="shared" si="30"/>
        <v>40</v>
      </c>
      <c r="F121" s="365">
        <f t="shared" si="30"/>
        <v>103</v>
      </c>
      <c r="G121" s="365">
        <f t="shared" si="30"/>
        <v>143</v>
      </c>
      <c r="H121" s="365">
        <f t="shared" si="30"/>
        <v>40</v>
      </c>
      <c r="I121" s="365">
        <f t="shared" si="30"/>
        <v>103</v>
      </c>
      <c r="J121" s="365">
        <f t="shared" si="30"/>
        <v>143</v>
      </c>
      <c r="K121" s="365">
        <f t="shared" si="30"/>
        <v>33</v>
      </c>
      <c r="L121" s="365">
        <f t="shared" si="30"/>
        <v>89</v>
      </c>
      <c r="M121" s="365">
        <f t="shared" si="30"/>
        <v>122</v>
      </c>
      <c r="N121" s="366">
        <f t="shared" si="28"/>
        <v>82.5</v>
      </c>
      <c r="O121" s="366">
        <f t="shared" si="28"/>
        <v>86.40776699029125</v>
      </c>
      <c r="P121" s="366">
        <f t="shared" si="28"/>
        <v>85.314685314685306</v>
      </c>
      <c r="Q121" s="366">
        <f t="shared" si="29"/>
        <v>78.571428571428569</v>
      </c>
      <c r="R121" s="366">
        <f t="shared" si="29"/>
        <v>81.651376146788991</v>
      </c>
      <c r="S121" s="366">
        <f t="shared" si="29"/>
        <v>80.794701986754973</v>
      </c>
    </row>
    <row r="122" spans="1:20" ht="12" x14ac:dyDescent="0.2">
      <c r="A122" s="367" t="s">
        <v>588</v>
      </c>
      <c r="B122" s="360">
        <v>16</v>
      </c>
      <c r="C122" s="360">
        <v>19</v>
      </c>
      <c r="D122" s="360">
        <f>+C122+B122</f>
        <v>35</v>
      </c>
      <c r="E122" s="360">
        <v>15</v>
      </c>
      <c r="F122" s="360">
        <v>18</v>
      </c>
      <c r="G122" s="360">
        <f>+F122+E122</f>
        <v>33</v>
      </c>
      <c r="H122" s="360">
        <v>15</v>
      </c>
      <c r="I122" s="360">
        <v>18</v>
      </c>
      <c r="J122" s="360">
        <f>+I122+H122</f>
        <v>33</v>
      </c>
      <c r="K122" s="360">
        <v>12</v>
      </c>
      <c r="L122" s="360">
        <v>15</v>
      </c>
      <c r="M122" s="360">
        <f>+L122+K122</f>
        <v>27</v>
      </c>
      <c r="N122" s="363">
        <f t="shared" si="28"/>
        <v>80</v>
      </c>
      <c r="O122" s="363">
        <f t="shared" si="28"/>
        <v>83.333333333333343</v>
      </c>
      <c r="P122" s="363">
        <f t="shared" si="28"/>
        <v>81.818181818181827</v>
      </c>
      <c r="Q122" s="344">
        <f t="shared" si="29"/>
        <v>75</v>
      </c>
      <c r="R122" s="344">
        <f t="shared" si="29"/>
        <v>78.94736842105263</v>
      </c>
      <c r="S122" s="344">
        <f t="shared" si="29"/>
        <v>77.142857142857153</v>
      </c>
    </row>
    <row r="123" spans="1:20" ht="12" x14ac:dyDescent="0.2">
      <c r="A123" s="367" t="s">
        <v>548</v>
      </c>
      <c r="B123" s="360">
        <v>26</v>
      </c>
      <c r="C123" s="360">
        <v>90</v>
      </c>
      <c r="D123" s="360">
        <f>+C123+B123</f>
        <v>116</v>
      </c>
      <c r="E123" s="360">
        <v>25</v>
      </c>
      <c r="F123" s="360">
        <v>85</v>
      </c>
      <c r="G123" s="360">
        <f>+F123+E123</f>
        <v>110</v>
      </c>
      <c r="H123" s="360">
        <v>25</v>
      </c>
      <c r="I123" s="360">
        <v>85</v>
      </c>
      <c r="J123" s="360">
        <f>+I123+H123</f>
        <v>110</v>
      </c>
      <c r="K123" s="360">
        <v>21</v>
      </c>
      <c r="L123" s="360">
        <v>74</v>
      </c>
      <c r="M123" s="360">
        <f>+L123+K123</f>
        <v>95</v>
      </c>
      <c r="N123" s="363">
        <f t="shared" si="28"/>
        <v>84</v>
      </c>
      <c r="O123" s="363">
        <f t="shared" si="28"/>
        <v>87.058823529411768</v>
      </c>
      <c r="P123" s="363">
        <f t="shared" si="28"/>
        <v>86.36363636363636</v>
      </c>
      <c r="Q123" s="344">
        <f t="shared" si="29"/>
        <v>80.769230769230774</v>
      </c>
      <c r="R123" s="344">
        <f t="shared" si="29"/>
        <v>82.222222222222214</v>
      </c>
      <c r="S123" s="344">
        <f t="shared" si="29"/>
        <v>81.896551724137936</v>
      </c>
    </row>
    <row r="124" spans="1:20" s="325" customFormat="1" ht="12" x14ac:dyDescent="0.2">
      <c r="A124" s="357" t="s">
        <v>130</v>
      </c>
      <c r="B124" s="358">
        <f t="shared" ref="B124:M124" si="31">SUM(B125:B129)</f>
        <v>167</v>
      </c>
      <c r="C124" s="358">
        <f t="shared" si="31"/>
        <v>155</v>
      </c>
      <c r="D124" s="358">
        <f t="shared" si="31"/>
        <v>322</v>
      </c>
      <c r="E124" s="358">
        <f t="shared" si="31"/>
        <v>166</v>
      </c>
      <c r="F124" s="358">
        <f t="shared" si="31"/>
        <v>149</v>
      </c>
      <c r="G124" s="358">
        <f t="shared" si="31"/>
        <v>315</v>
      </c>
      <c r="H124" s="358">
        <f t="shared" si="31"/>
        <v>136</v>
      </c>
      <c r="I124" s="358">
        <f t="shared" si="31"/>
        <v>137</v>
      </c>
      <c r="J124" s="358">
        <f t="shared" si="31"/>
        <v>273</v>
      </c>
      <c r="K124" s="358">
        <f t="shared" si="31"/>
        <v>111</v>
      </c>
      <c r="L124" s="358">
        <f t="shared" si="31"/>
        <v>117</v>
      </c>
      <c r="M124" s="358">
        <f t="shared" si="31"/>
        <v>228</v>
      </c>
      <c r="N124" s="343">
        <f t="shared" si="28"/>
        <v>66.867469879518069</v>
      </c>
      <c r="O124" s="343">
        <f t="shared" si="28"/>
        <v>78.523489932885909</v>
      </c>
      <c r="P124" s="343">
        <f t="shared" si="28"/>
        <v>72.38095238095238</v>
      </c>
      <c r="Q124" s="343">
        <f t="shared" si="29"/>
        <v>66.467065868263475</v>
      </c>
      <c r="R124" s="343">
        <f t="shared" si="29"/>
        <v>75.483870967741936</v>
      </c>
      <c r="S124" s="343">
        <f t="shared" si="29"/>
        <v>70.807453416149073</v>
      </c>
      <c r="T124" s="356"/>
    </row>
    <row r="125" spans="1:20" ht="12" x14ac:dyDescent="0.2">
      <c r="A125" s="359" t="s">
        <v>510</v>
      </c>
      <c r="B125" s="360">
        <v>18</v>
      </c>
      <c r="C125" s="360">
        <v>4</v>
      </c>
      <c r="D125" s="360">
        <f>+C125+B125</f>
        <v>22</v>
      </c>
      <c r="E125" s="360">
        <v>17</v>
      </c>
      <c r="F125" s="360">
        <v>4</v>
      </c>
      <c r="G125" s="360">
        <f>+F125+E125</f>
        <v>21</v>
      </c>
      <c r="H125" s="360">
        <v>17</v>
      </c>
      <c r="I125" s="360">
        <v>4</v>
      </c>
      <c r="J125" s="360">
        <f>+I125+H125</f>
        <v>21</v>
      </c>
      <c r="K125" s="360">
        <v>13</v>
      </c>
      <c r="L125" s="360">
        <v>3</v>
      </c>
      <c r="M125" s="360">
        <f>+L125+K125</f>
        <v>16</v>
      </c>
      <c r="N125" s="363">
        <f t="shared" si="28"/>
        <v>76.470588235294116</v>
      </c>
      <c r="O125" s="363">
        <f t="shared" si="28"/>
        <v>75</v>
      </c>
      <c r="P125" s="363">
        <f t="shared" si="28"/>
        <v>76.19047619047619</v>
      </c>
      <c r="Q125" s="344">
        <f t="shared" si="29"/>
        <v>72.222222222222214</v>
      </c>
      <c r="R125" s="344">
        <f t="shared" si="29"/>
        <v>75</v>
      </c>
      <c r="S125" s="344">
        <f t="shared" si="29"/>
        <v>72.727272727272734</v>
      </c>
    </row>
    <row r="126" spans="1:20" ht="12" x14ac:dyDescent="0.2">
      <c r="A126" s="359" t="s">
        <v>535</v>
      </c>
      <c r="B126" s="360">
        <v>12</v>
      </c>
      <c r="C126" s="360">
        <v>13</v>
      </c>
      <c r="D126" s="360">
        <f>+C126+B126</f>
        <v>25</v>
      </c>
      <c r="E126" s="360">
        <v>12</v>
      </c>
      <c r="F126" s="360">
        <v>13</v>
      </c>
      <c r="G126" s="360">
        <f>+F126+E126</f>
        <v>25</v>
      </c>
      <c r="H126" s="360">
        <v>12</v>
      </c>
      <c r="I126" s="360">
        <v>13</v>
      </c>
      <c r="J126" s="360">
        <f>+I126+H126</f>
        <v>25</v>
      </c>
      <c r="K126" s="360">
        <v>10</v>
      </c>
      <c r="L126" s="360">
        <v>11</v>
      </c>
      <c r="M126" s="360">
        <f>+L126+K126</f>
        <v>21</v>
      </c>
      <c r="N126" s="363">
        <f t="shared" si="28"/>
        <v>83.333333333333343</v>
      </c>
      <c r="O126" s="363">
        <f t="shared" si="28"/>
        <v>84.615384615384613</v>
      </c>
      <c r="P126" s="363">
        <f t="shared" si="28"/>
        <v>84</v>
      </c>
      <c r="Q126" s="344">
        <f t="shared" si="29"/>
        <v>83.333333333333343</v>
      </c>
      <c r="R126" s="344">
        <f t="shared" si="29"/>
        <v>84.615384615384613</v>
      </c>
      <c r="S126" s="344">
        <f t="shared" si="29"/>
        <v>84</v>
      </c>
    </row>
    <row r="127" spans="1:20" ht="12" x14ac:dyDescent="0.2">
      <c r="A127" s="359" t="s">
        <v>545</v>
      </c>
      <c r="B127" s="360">
        <v>73</v>
      </c>
      <c r="C127" s="360">
        <v>53</v>
      </c>
      <c r="D127" s="360">
        <f>+C127+B127</f>
        <v>126</v>
      </c>
      <c r="E127" s="360">
        <v>73</v>
      </c>
      <c r="F127" s="360">
        <v>51</v>
      </c>
      <c r="G127" s="360">
        <f>+F127+E127</f>
        <v>124</v>
      </c>
      <c r="H127" s="360">
        <v>48</v>
      </c>
      <c r="I127" s="360">
        <v>40</v>
      </c>
      <c r="J127" s="360">
        <f>+I127+H127</f>
        <v>88</v>
      </c>
      <c r="K127" s="360">
        <v>39</v>
      </c>
      <c r="L127" s="360">
        <v>35</v>
      </c>
      <c r="M127" s="360">
        <f>+L127+K127</f>
        <v>74</v>
      </c>
      <c r="N127" s="363">
        <f t="shared" si="28"/>
        <v>53.424657534246577</v>
      </c>
      <c r="O127" s="363">
        <f t="shared" si="28"/>
        <v>68.627450980392155</v>
      </c>
      <c r="P127" s="363">
        <f t="shared" si="28"/>
        <v>59.677419354838712</v>
      </c>
      <c r="Q127" s="344">
        <f t="shared" si="29"/>
        <v>53.424657534246577</v>
      </c>
      <c r="R127" s="344">
        <f t="shared" si="29"/>
        <v>66.037735849056602</v>
      </c>
      <c r="S127" s="344">
        <f t="shared" si="29"/>
        <v>58.730158730158735</v>
      </c>
    </row>
    <row r="128" spans="1:20" ht="24" x14ac:dyDescent="0.2">
      <c r="A128" s="362" t="s">
        <v>549</v>
      </c>
      <c r="B128" s="360">
        <v>40</v>
      </c>
      <c r="C128" s="360">
        <v>50</v>
      </c>
      <c r="D128" s="360">
        <f>+C128+B128</f>
        <v>90</v>
      </c>
      <c r="E128" s="360">
        <v>40</v>
      </c>
      <c r="F128" s="360">
        <v>48</v>
      </c>
      <c r="G128" s="360">
        <f>+F128+E128</f>
        <v>88</v>
      </c>
      <c r="H128" s="360">
        <v>35</v>
      </c>
      <c r="I128" s="360">
        <v>47</v>
      </c>
      <c r="J128" s="360">
        <f>+I128+H128</f>
        <v>82</v>
      </c>
      <c r="K128" s="360">
        <v>29</v>
      </c>
      <c r="L128" s="360">
        <v>40</v>
      </c>
      <c r="M128" s="360">
        <f>+L128+K128</f>
        <v>69</v>
      </c>
      <c r="N128" s="363">
        <f t="shared" si="28"/>
        <v>72.5</v>
      </c>
      <c r="O128" s="363">
        <f t="shared" si="28"/>
        <v>83.333333333333343</v>
      </c>
      <c r="P128" s="363">
        <f t="shared" si="28"/>
        <v>78.409090909090907</v>
      </c>
      <c r="Q128" s="344">
        <f t="shared" si="29"/>
        <v>72.5</v>
      </c>
      <c r="R128" s="344">
        <f t="shared" si="29"/>
        <v>80</v>
      </c>
      <c r="S128" s="344">
        <f t="shared" si="29"/>
        <v>76.666666666666671</v>
      </c>
    </row>
    <row r="129" spans="1:20" ht="12" x14ac:dyDescent="0.2">
      <c r="A129" s="359" t="s">
        <v>553</v>
      </c>
      <c r="B129" s="360">
        <v>24</v>
      </c>
      <c r="C129" s="360">
        <v>35</v>
      </c>
      <c r="D129" s="360">
        <f>+C129+B129</f>
        <v>59</v>
      </c>
      <c r="E129" s="360">
        <v>24</v>
      </c>
      <c r="F129" s="360">
        <v>33</v>
      </c>
      <c r="G129" s="360">
        <f>+F129+E129</f>
        <v>57</v>
      </c>
      <c r="H129" s="360">
        <v>24</v>
      </c>
      <c r="I129" s="360">
        <v>33</v>
      </c>
      <c r="J129" s="360">
        <f>+I129+H129</f>
        <v>57</v>
      </c>
      <c r="K129" s="360">
        <v>20</v>
      </c>
      <c r="L129" s="360">
        <v>28</v>
      </c>
      <c r="M129" s="360">
        <f>+L129+K129</f>
        <v>48</v>
      </c>
      <c r="N129" s="363">
        <f t="shared" si="28"/>
        <v>83.333333333333343</v>
      </c>
      <c r="O129" s="363">
        <f t="shared" si="28"/>
        <v>84.848484848484844</v>
      </c>
      <c r="P129" s="363">
        <f t="shared" si="28"/>
        <v>84.210526315789465</v>
      </c>
      <c r="Q129" s="344">
        <f t="shared" si="29"/>
        <v>83.333333333333343</v>
      </c>
      <c r="R129" s="344">
        <f t="shared" si="29"/>
        <v>80</v>
      </c>
      <c r="S129" s="344">
        <f t="shared" si="29"/>
        <v>81.355932203389841</v>
      </c>
    </row>
    <row r="130" spans="1:20" ht="12" x14ac:dyDescent="0.2">
      <c r="A130" s="357" t="s">
        <v>129</v>
      </c>
      <c r="B130" s="358">
        <f t="shared" ref="B130:M130" si="32">SUM(B131:B139)</f>
        <v>894</v>
      </c>
      <c r="C130" s="358">
        <f t="shared" si="32"/>
        <v>1219</v>
      </c>
      <c r="D130" s="358">
        <f t="shared" si="32"/>
        <v>2113</v>
      </c>
      <c r="E130" s="358">
        <f t="shared" si="32"/>
        <v>863</v>
      </c>
      <c r="F130" s="358">
        <f t="shared" si="32"/>
        <v>1179</v>
      </c>
      <c r="G130" s="358">
        <f t="shared" si="32"/>
        <v>2042</v>
      </c>
      <c r="H130" s="358">
        <f t="shared" si="32"/>
        <v>465</v>
      </c>
      <c r="I130" s="358">
        <f t="shared" si="32"/>
        <v>643</v>
      </c>
      <c r="J130" s="358">
        <f t="shared" si="32"/>
        <v>1108</v>
      </c>
      <c r="K130" s="358">
        <f t="shared" si="32"/>
        <v>376</v>
      </c>
      <c r="L130" s="358">
        <f t="shared" si="32"/>
        <v>548</v>
      </c>
      <c r="M130" s="358">
        <f t="shared" si="32"/>
        <v>924</v>
      </c>
      <c r="N130" s="343">
        <f t="shared" si="28"/>
        <v>43.568945538818078</v>
      </c>
      <c r="O130" s="343">
        <f t="shared" si="28"/>
        <v>46.480067854113656</v>
      </c>
      <c r="P130" s="343">
        <f t="shared" si="28"/>
        <v>45.249755142017626</v>
      </c>
      <c r="Q130" s="343">
        <f t="shared" si="29"/>
        <v>42.058165548098437</v>
      </c>
      <c r="R130" s="343">
        <f t="shared" si="29"/>
        <v>44.954881050041017</v>
      </c>
      <c r="S130" s="343">
        <f t="shared" si="29"/>
        <v>43.729294841457644</v>
      </c>
    </row>
    <row r="131" spans="1:20" ht="12" x14ac:dyDescent="0.2">
      <c r="A131" s="359" t="s">
        <v>564</v>
      </c>
      <c r="B131" s="360">
        <v>164</v>
      </c>
      <c r="C131" s="360">
        <v>55</v>
      </c>
      <c r="D131" s="360">
        <f t="shared" ref="D131:D139" si="33">+C131+B131</f>
        <v>219</v>
      </c>
      <c r="E131" s="360">
        <v>160</v>
      </c>
      <c r="F131" s="360">
        <v>52</v>
      </c>
      <c r="G131" s="360">
        <f t="shared" ref="G131:G139" si="34">+F131+E131</f>
        <v>212</v>
      </c>
      <c r="H131" s="360">
        <v>110</v>
      </c>
      <c r="I131" s="360">
        <v>40</v>
      </c>
      <c r="J131" s="360">
        <f t="shared" ref="J131:J139" si="35">+I131+H131</f>
        <v>150</v>
      </c>
      <c r="K131" s="360">
        <v>87</v>
      </c>
      <c r="L131" s="360">
        <v>37</v>
      </c>
      <c r="M131" s="360">
        <f t="shared" ref="M131:M139" si="36">+L131+K131</f>
        <v>124</v>
      </c>
      <c r="N131" s="363">
        <f t="shared" si="28"/>
        <v>54.374999999999993</v>
      </c>
      <c r="O131" s="363">
        <f t="shared" si="28"/>
        <v>71.15384615384616</v>
      </c>
      <c r="P131" s="363">
        <f t="shared" si="28"/>
        <v>58.490566037735846</v>
      </c>
      <c r="Q131" s="344">
        <f t="shared" si="29"/>
        <v>53.048780487804883</v>
      </c>
      <c r="R131" s="344">
        <f t="shared" si="29"/>
        <v>67.272727272727266</v>
      </c>
      <c r="S131" s="344">
        <f t="shared" si="29"/>
        <v>56.62100456621004</v>
      </c>
    </row>
    <row r="132" spans="1:20" ht="12" x14ac:dyDescent="0.2">
      <c r="A132" s="359" t="s">
        <v>588</v>
      </c>
      <c r="B132" s="360">
        <v>94</v>
      </c>
      <c r="C132" s="360">
        <v>146</v>
      </c>
      <c r="D132" s="360">
        <f t="shared" si="33"/>
        <v>240</v>
      </c>
      <c r="E132" s="360">
        <v>93</v>
      </c>
      <c r="F132" s="360">
        <v>140</v>
      </c>
      <c r="G132" s="360">
        <f t="shared" si="34"/>
        <v>233</v>
      </c>
      <c r="H132" s="360">
        <v>47</v>
      </c>
      <c r="I132" s="360">
        <v>74</v>
      </c>
      <c r="J132" s="360">
        <f t="shared" si="35"/>
        <v>121</v>
      </c>
      <c r="K132" s="360">
        <v>37</v>
      </c>
      <c r="L132" s="360">
        <v>65</v>
      </c>
      <c r="M132" s="360">
        <f t="shared" si="36"/>
        <v>102</v>
      </c>
      <c r="N132" s="363">
        <f t="shared" si="28"/>
        <v>39.784946236559136</v>
      </c>
      <c r="O132" s="363">
        <f t="shared" si="28"/>
        <v>46.428571428571431</v>
      </c>
      <c r="P132" s="363">
        <f t="shared" si="28"/>
        <v>43.776824034334766</v>
      </c>
      <c r="Q132" s="344">
        <f t="shared" si="29"/>
        <v>39.361702127659576</v>
      </c>
      <c r="R132" s="344">
        <f t="shared" si="29"/>
        <v>44.520547945205479</v>
      </c>
      <c r="S132" s="344">
        <f t="shared" si="29"/>
        <v>42.5</v>
      </c>
    </row>
    <row r="133" spans="1:20" ht="24" x14ac:dyDescent="0.2">
      <c r="A133" s="362" t="s">
        <v>536</v>
      </c>
      <c r="B133" s="360">
        <v>80</v>
      </c>
      <c r="C133" s="360">
        <v>65</v>
      </c>
      <c r="D133" s="360">
        <f t="shared" si="33"/>
        <v>145</v>
      </c>
      <c r="E133" s="360">
        <v>75</v>
      </c>
      <c r="F133" s="360">
        <v>63</v>
      </c>
      <c r="G133" s="360">
        <f t="shared" si="34"/>
        <v>138</v>
      </c>
      <c r="H133" s="360">
        <v>42</v>
      </c>
      <c r="I133" s="360">
        <v>30</v>
      </c>
      <c r="J133" s="360">
        <f t="shared" si="35"/>
        <v>72</v>
      </c>
      <c r="K133" s="360">
        <v>29</v>
      </c>
      <c r="L133" s="360">
        <v>22</v>
      </c>
      <c r="M133" s="360">
        <f t="shared" si="36"/>
        <v>51</v>
      </c>
      <c r="N133" s="363">
        <f t="shared" si="28"/>
        <v>38.666666666666664</v>
      </c>
      <c r="O133" s="363">
        <f t="shared" si="28"/>
        <v>34.920634920634917</v>
      </c>
      <c r="P133" s="363">
        <f t="shared" si="28"/>
        <v>36.95652173913043</v>
      </c>
      <c r="Q133" s="344">
        <f t="shared" si="29"/>
        <v>36.25</v>
      </c>
      <c r="R133" s="344">
        <f t="shared" si="29"/>
        <v>33.846153846153847</v>
      </c>
      <c r="S133" s="344">
        <f t="shared" si="29"/>
        <v>35.172413793103445</v>
      </c>
    </row>
    <row r="134" spans="1:20" ht="12" x14ac:dyDescent="0.2">
      <c r="A134" s="359" t="s">
        <v>539</v>
      </c>
      <c r="B134" s="360">
        <v>59</v>
      </c>
      <c r="C134" s="360">
        <v>98</v>
      </c>
      <c r="D134" s="360">
        <f t="shared" si="33"/>
        <v>157</v>
      </c>
      <c r="E134" s="360">
        <v>55</v>
      </c>
      <c r="F134" s="360">
        <v>94</v>
      </c>
      <c r="G134" s="360">
        <f t="shared" si="34"/>
        <v>149</v>
      </c>
      <c r="H134" s="360">
        <v>41</v>
      </c>
      <c r="I134" s="360">
        <v>82</v>
      </c>
      <c r="J134" s="360">
        <f t="shared" si="35"/>
        <v>123</v>
      </c>
      <c r="K134" s="360">
        <v>34</v>
      </c>
      <c r="L134" s="360">
        <v>68</v>
      </c>
      <c r="M134" s="360">
        <f t="shared" si="36"/>
        <v>102</v>
      </c>
      <c r="N134" s="363">
        <f t="shared" si="28"/>
        <v>61.818181818181813</v>
      </c>
      <c r="O134" s="363">
        <f t="shared" si="28"/>
        <v>72.340425531914903</v>
      </c>
      <c r="P134" s="363">
        <f t="shared" si="28"/>
        <v>68.456375838926178</v>
      </c>
      <c r="Q134" s="344">
        <f t="shared" si="29"/>
        <v>57.627118644067799</v>
      </c>
      <c r="R134" s="344">
        <f t="shared" si="29"/>
        <v>69.387755102040813</v>
      </c>
      <c r="S134" s="344">
        <f t="shared" si="29"/>
        <v>64.968152866242036</v>
      </c>
    </row>
    <row r="135" spans="1:20" ht="12" x14ac:dyDescent="0.2">
      <c r="A135" s="359" t="s">
        <v>541</v>
      </c>
      <c r="B135" s="360">
        <v>258</v>
      </c>
      <c r="C135" s="360">
        <v>388</v>
      </c>
      <c r="D135" s="360">
        <f t="shared" si="33"/>
        <v>646</v>
      </c>
      <c r="E135" s="360">
        <v>247</v>
      </c>
      <c r="F135" s="360">
        <v>375</v>
      </c>
      <c r="G135" s="360">
        <f t="shared" si="34"/>
        <v>622</v>
      </c>
      <c r="H135" s="360">
        <v>77</v>
      </c>
      <c r="I135" s="360">
        <v>136</v>
      </c>
      <c r="J135" s="360">
        <f t="shared" si="35"/>
        <v>213</v>
      </c>
      <c r="K135" s="360">
        <v>68</v>
      </c>
      <c r="L135" s="360">
        <v>127</v>
      </c>
      <c r="M135" s="360">
        <f t="shared" si="36"/>
        <v>195</v>
      </c>
      <c r="N135" s="363">
        <f t="shared" si="28"/>
        <v>27.530364372469634</v>
      </c>
      <c r="O135" s="363">
        <f t="shared" si="28"/>
        <v>33.866666666666667</v>
      </c>
      <c r="P135" s="363">
        <f t="shared" si="28"/>
        <v>31.350482315112536</v>
      </c>
      <c r="Q135" s="344">
        <f t="shared" si="29"/>
        <v>26.356589147286826</v>
      </c>
      <c r="R135" s="344">
        <f t="shared" si="29"/>
        <v>32.731958762886599</v>
      </c>
      <c r="S135" s="344">
        <f t="shared" si="29"/>
        <v>30.185758513931887</v>
      </c>
    </row>
    <row r="136" spans="1:20" s="325" customFormat="1" ht="12" x14ac:dyDescent="0.2">
      <c r="A136" s="359" t="s">
        <v>543</v>
      </c>
      <c r="B136" s="360">
        <v>43</v>
      </c>
      <c r="C136" s="360">
        <v>38</v>
      </c>
      <c r="D136" s="360">
        <f t="shared" si="33"/>
        <v>81</v>
      </c>
      <c r="E136" s="360">
        <v>41</v>
      </c>
      <c r="F136" s="360">
        <v>37</v>
      </c>
      <c r="G136" s="360">
        <f t="shared" si="34"/>
        <v>78</v>
      </c>
      <c r="H136" s="360">
        <v>32</v>
      </c>
      <c r="I136" s="360">
        <v>31</v>
      </c>
      <c r="J136" s="360">
        <f t="shared" si="35"/>
        <v>63</v>
      </c>
      <c r="K136" s="360">
        <v>21</v>
      </c>
      <c r="L136" s="360">
        <v>21</v>
      </c>
      <c r="M136" s="360">
        <f t="shared" si="36"/>
        <v>42</v>
      </c>
      <c r="N136" s="363">
        <f t="shared" si="28"/>
        <v>51.219512195121951</v>
      </c>
      <c r="O136" s="363">
        <f t="shared" si="28"/>
        <v>56.756756756756758</v>
      </c>
      <c r="P136" s="363">
        <f t="shared" si="28"/>
        <v>53.846153846153847</v>
      </c>
      <c r="Q136" s="344">
        <f t="shared" si="29"/>
        <v>48.837209302325576</v>
      </c>
      <c r="R136" s="344">
        <f t="shared" si="29"/>
        <v>55.26315789473685</v>
      </c>
      <c r="S136" s="344">
        <f t="shared" si="29"/>
        <v>51.851851851851848</v>
      </c>
      <c r="T136" s="356"/>
    </row>
    <row r="137" spans="1:20" ht="12" x14ac:dyDescent="0.2">
      <c r="A137" s="362" t="s">
        <v>590</v>
      </c>
      <c r="B137" s="360">
        <v>76</v>
      </c>
      <c r="C137" s="360">
        <v>64</v>
      </c>
      <c r="D137" s="360">
        <f t="shared" si="33"/>
        <v>140</v>
      </c>
      <c r="E137" s="360">
        <v>75</v>
      </c>
      <c r="F137" s="360">
        <v>61</v>
      </c>
      <c r="G137" s="360">
        <f t="shared" si="34"/>
        <v>136</v>
      </c>
      <c r="H137" s="360">
        <v>58</v>
      </c>
      <c r="I137" s="360">
        <v>48</v>
      </c>
      <c r="J137" s="360">
        <f t="shared" si="35"/>
        <v>106</v>
      </c>
      <c r="K137" s="360">
        <v>56</v>
      </c>
      <c r="L137" s="360">
        <v>41</v>
      </c>
      <c r="M137" s="360">
        <f t="shared" si="36"/>
        <v>97</v>
      </c>
      <c r="N137" s="363">
        <f t="shared" si="28"/>
        <v>74.666666666666671</v>
      </c>
      <c r="O137" s="363">
        <f t="shared" si="28"/>
        <v>67.213114754098356</v>
      </c>
      <c r="P137" s="363">
        <f t="shared" si="28"/>
        <v>71.32352941176471</v>
      </c>
      <c r="Q137" s="344">
        <f t="shared" si="29"/>
        <v>73.68421052631578</v>
      </c>
      <c r="R137" s="344">
        <f t="shared" si="29"/>
        <v>64.0625</v>
      </c>
      <c r="S137" s="344">
        <f t="shared" si="29"/>
        <v>69.285714285714278</v>
      </c>
    </row>
    <row r="138" spans="1:20" ht="12" x14ac:dyDescent="0.2">
      <c r="A138" s="359" t="s">
        <v>561</v>
      </c>
      <c r="B138" s="360">
        <v>37</v>
      </c>
      <c r="C138" s="360">
        <v>107</v>
      </c>
      <c r="D138" s="360">
        <f t="shared" si="33"/>
        <v>144</v>
      </c>
      <c r="E138" s="360">
        <v>35</v>
      </c>
      <c r="F138" s="360">
        <v>104</v>
      </c>
      <c r="G138" s="360">
        <f t="shared" si="34"/>
        <v>139</v>
      </c>
      <c r="H138" s="360">
        <v>24</v>
      </c>
      <c r="I138" s="360">
        <v>76</v>
      </c>
      <c r="J138" s="360">
        <f t="shared" si="35"/>
        <v>100</v>
      </c>
      <c r="K138" s="360">
        <v>16</v>
      </c>
      <c r="L138" s="360">
        <v>68</v>
      </c>
      <c r="M138" s="360">
        <f t="shared" si="36"/>
        <v>84</v>
      </c>
      <c r="N138" s="363">
        <f t="shared" si="28"/>
        <v>45.714285714285715</v>
      </c>
      <c r="O138" s="363">
        <f t="shared" si="28"/>
        <v>65.384615384615387</v>
      </c>
      <c r="P138" s="363">
        <f t="shared" si="28"/>
        <v>60.431654676258994</v>
      </c>
      <c r="Q138" s="344">
        <f t="shared" si="29"/>
        <v>43.243243243243242</v>
      </c>
      <c r="R138" s="344">
        <f t="shared" si="29"/>
        <v>63.551401869158873</v>
      </c>
      <c r="S138" s="344">
        <f t="shared" si="29"/>
        <v>58.333333333333336</v>
      </c>
    </row>
    <row r="139" spans="1:20" ht="12" x14ac:dyDescent="0.2">
      <c r="A139" s="359" t="s">
        <v>553</v>
      </c>
      <c r="B139" s="360">
        <v>83</v>
      </c>
      <c r="C139" s="360">
        <v>258</v>
      </c>
      <c r="D139" s="360">
        <f t="shared" si="33"/>
        <v>341</v>
      </c>
      <c r="E139" s="360">
        <v>82</v>
      </c>
      <c r="F139" s="360">
        <v>253</v>
      </c>
      <c r="G139" s="360">
        <f t="shared" si="34"/>
        <v>335</v>
      </c>
      <c r="H139" s="360">
        <v>34</v>
      </c>
      <c r="I139" s="360">
        <v>126</v>
      </c>
      <c r="J139" s="360">
        <f t="shared" si="35"/>
        <v>160</v>
      </c>
      <c r="K139" s="360">
        <v>28</v>
      </c>
      <c r="L139" s="360">
        <v>99</v>
      </c>
      <c r="M139" s="360">
        <f t="shared" si="36"/>
        <v>127</v>
      </c>
      <c r="N139" s="363">
        <f t="shared" si="28"/>
        <v>34.146341463414636</v>
      </c>
      <c r="O139" s="363">
        <f t="shared" si="28"/>
        <v>39.130434782608695</v>
      </c>
      <c r="P139" s="363">
        <f t="shared" si="28"/>
        <v>37.910447761194028</v>
      </c>
      <c r="Q139" s="344">
        <f t="shared" si="29"/>
        <v>33.734939759036145</v>
      </c>
      <c r="R139" s="344">
        <f t="shared" si="29"/>
        <v>38.372093023255815</v>
      </c>
      <c r="S139" s="344">
        <f t="shared" si="29"/>
        <v>37.243401759530791</v>
      </c>
    </row>
    <row r="140" spans="1:20" ht="12" x14ac:dyDescent="0.2">
      <c r="A140" s="357" t="s">
        <v>127</v>
      </c>
      <c r="B140" s="358">
        <f t="shared" ref="B140:M140" si="37">SUM(B141:B147)</f>
        <v>428</v>
      </c>
      <c r="C140" s="358">
        <f t="shared" si="37"/>
        <v>764</v>
      </c>
      <c r="D140" s="358">
        <f t="shared" si="37"/>
        <v>1192</v>
      </c>
      <c r="E140" s="358">
        <f t="shared" si="37"/>
        <v>413</v>
      </c>
      <c r="F140" s="358">
        <f t="shared" si="37"/>
        <v>735</v>
      </c>
      <c r="G140" s="358">
        <f t="shared" si="37"/>
        <v>1148</v>
      </c>
      <c r="H140" s="358">
        <f t="shared" si="37"/>
        <v>300</v>
      </c>
      <c r="I140" s="358">
        <f t="shared" si="37"/>
        <v>494</v>
      </c>
      <c r="J140" s="358">
        <f t="shared" si="37"/>
        <v>794</v>
      </c>
      <c r="K140" s="358">
        <f t="shared" si="37"/>
        <v>296</v>
      </c>
      <c r="L140" s="358">
        <f t="shared" si="37"/>
        <v>464</v>
      </c>
      <c r="M140" s="358">
        <f t="shared" si="37"/>
        <v>760</v>
      </c>
      <c r="N140" s="343">
        <f t="shared" si="28"/>
        <v>71.670702179176757</v>
      </c>
      <c r="O140" s="343">
        <f t="shared" si="28"/>
        <v>63.129251700680264</v>
      </c>
      <c r="P140" s="343">
        <f t="shared" si="28"/>
        <v>66.2020905923345</v>
      </c>
      <c r="Q140" s="343">
        <f t="shared" si="29"/>
        <v>69.158878504672899</v>
      </c>
      <c r="R140" s="343">
        <f t="shared" si="29"/>
        <v>60.732984293193716</v>
      </c>
      <c r="S140" s="343">
        <f t="shared" si="29"/>
        <v>63.758389261744966</v>
      </c>
    </row>
    <row r="141" spans="1:20" ht="12" x14ac:dyDescent="0.2">
      <c r="A141" s="359" t="s">
        <v>564</v>
      </c>
      <c r="B141" s="360">
        <v>80</v>
      </c>
      <c r="C141" s="360">
        <v>29</v>
      </c>
      <c r="D141" s="360">
        <f t="shared" ref="D141:D147" si="38">+C141+B141</f>
        <v>109</v>
      </c>
      <c r="E141" s="360">
        <v>76</v>
      </c>
      <c r="F141" s="360">
        <v>27</v>
      </c>
      <c r="G141" s="360">
        <f t="shared" ref="G141:G147" si="39">+F141+E141</f>
        <v>103</v>
      </c>
      <c r="H141" s="360">
        <v>66</v>
      </c>
      <c r="I141" s="360">
        <v>24</v>
      </c>
      <c r="J141" s="360">
        <f t="shared" ref="J141:J147" si="40">+I141+H141</f>
        <v>90</v>
      </c>
      <c r="K141" s="360">
        <v>65</v>
      </c>
      <c r="L141" s="360">
        <v>23</v>
      </c>
      <c r="M141" s="360">
        <f t="shared" ref="M141:M147" si="41">+L141+K141</f>
        <v>88</v>
      </c>
      <c r="N141" s="363">
        <f t="shared" si="28"/>
        <v>85.526315789473685</v>
      </c>
      <c r="O141" s="363">
        <f t="shared" si="28"/>
        <v>85.18518518518519</v>
      </c>
      <c r="P141" s="363">
        <f t="shared" si="28"/>
        <v>85.436893203883486</v>
      </c>
      <c r="Q141" s="344">
        <f t="shared" si="29"/>
        <v>81.25</v>
      </c>
      <c r="R141" s="344">
        <f t="shared" si="29"/>
        <v>79.310344827586206</v>
      </c>
      <c r="S141" s="344">
        <f t="shared" si="29"/>
        <v>80.733944954128447</v>
      </c>
    </row>
    <row r="142" spans="1:20" s="325" customFormat="1" ht="12" x14ac:dyDescent="0.2">
      <c r="A142" s="359" t="s">
        <v>539</v>
      </c>
      <c r="B142" s="360">
        <v>37</v>
      </c>
      <c r="C142" s="360">
        <v>55</v>
      </c>
      <c r="D142" s="360">
        <f t="shared" si="38"/>
        <v>92</v>
      </c>
      <c r="E142" s="360">
        <v>37</v>
      </c>
      <c r="F142" s="360">
        <v>54</v>
      </c>
      <c r="G142" s="360">
        <f t="shared" si="39"/>
        <v>91</v>
      </c>
      <c r="H142" s="360">
        <v>37</v>
      </c>
      <c r="I142" s="360">
        <v>54</v>
      </c>
      <c r="J142" s="360">
        <f t="shared" si="40"/>
        <v>91</v>
      </c>
      <c r="K142" s="360">
        <v>37</v>
      </c>
      <c r="L142" s="360">
        <v>53</v>
      </c>
      <c r="M142" s="360">
        <f t="shared" si="41"/>
        <v>90</v>
      </c>
      <c r="N142" s="363">
        <f t="shared" si="28"/>
        <v>100</v>
      </c>
      <c r="O142" s="363">
        <f t="shared" si="28"/>
        <v>98.148148148148152</v>
      </c>
      <c r="P142" s="363">
        <f t="shared" si="28"/>
        <v>98.901098901098905</v>
      </c>
      <c r="Q142" s="344">
        <f t="shared" si="29"/>
        <v>100</v>
      </c>
      <c r="R142" s="344">
        <f t="shared" si="29"/>
        <v>96.36363636363636</v>
      </c>
      <c r="S142" s="344">
        <f t="shared" si="29"/>
        <v>97.826086956521735</v>
      </c>
      <c r="T142" s="356"/>
    </row>
    <row r="143" spans="1:20" s="325" customFormat="1" ht="12" x14ac:dyDescent="0.2">
      <c r="A143" s="359" t="s">
        <v>541</v>
      </c>
      <c r="B143" s="360">
        <v>117</v>
      </c>
      <c r="C143" s="360">
        <v>188</v>
      </c>
      <c r="D143" s="360">
        <f t="shared" si="38"/>
        <v>305</v>
      </c>
      <c r="E143" s="360">
        <v>111</v>
      </c>
      <c r="F143" s="360">
        <v>181</v>
      </c>
      <c r="G143" s="360">
        <f t="shared" si="39"/>
        <v>292</v>
      </c>
      <c r="H143" s="360">
        <v>75</v>
      </c>
      <c r="I143" s="360">
        <v>123</v>
      </c>
      <c r="J143" s="360">
        <f t="shared" si="40"/>
        <v>198</v>
      </c>
      <c r="K143" s="360">
        <v>74</v>
      </c>
      <c r="L143" s="360">
        <v>119</v>
      </c>
      <c r="M143" s="360">
        <f t="shared" si="41"/>
        <v>193</v>
      </c>
      <c r="N143" s="363">
        <f t="shared" si="28"/>
        <v>66.666666666666657</v>
      </c>
      <c r="O143" s="363">
        <f t="shared" si="28"/>
        <v>65.745856353591165</v>
      </c>
      <c r="P143" s="363">
        <f t="shared" si="28"/>
        <v>66.095890410958901</v>
      </c>
      <c r="Q143" s="344">
        <f t="shared" si="29"/>
        <v>63.247863247863243</v>
      </c>
      <c r="R143" s="344">
        <f t="shared" si="29"/>
        <v>63.297872340425535</v>
      </c>
      <c r="S143" s="344">
        <f t="shared" si="29"/>
        <v>63.278688524590166</v>
      </c>
      <c r="T143" s="356"/>
    </row>
    <row r="144" spans="1:20" s="325" customFormat="1" ht="12" x14ac:dyDescent="0.2">
      <c r="A144" s="359" t="s">
        <v>508</v>
      </c>
      <c r="B144" s="360">
        <v>44</v>
      </c>
      <c r="C144" s="360">
        <v>24</v>
      </c>
      <c r="D144" s="360">
        <f t="shared" si="38"/>
        <v>68</v>
      </c>
      <c r="E144" s="360">
        <v>42</v>
      </c>
      <c r="F144" s="360">
        <v>22</v>
      </c>
      <c r="G144" s="360">
        <f t="shared" si="39"/>
        <v>64</v>
      </c>
      <c r="H144" s="360">
        <v>28</v>
      </c>
      <c r="I144" s="360">
        <v>18</v>
      </c>
      <c r="J144" s="360">
        <f t="shared" si="40"/>
        <v>46</v>
      </c>
      <c r="K144" s="360">
        <v>28</v>
      </c>
      <c r="L144" s="360">
        <v>15</v>
      </c>
      <c r="M144" s="360">
        <f t="shared" si="41"/>
        <v>43</v>
      </c>
      <c r="N144" s="363">
        <f t="shared" si="28"/>
        <v>66.666666666666657</v>
      </c>
      <c r="O144" s="363">
        <f t="shared" si="28"/>
        <v>68.181818181818173</v>
      </c>
      <c r="P144" s="363">
        <f t="shared" si="28"/>
        <v>67.1875</v>
      </c>
      <c r="Q144" s="344">
        <f t="shared" si="29"/>
        <v>63.636363636363633</v>
      </c>
      <c r="R144" s="344">
        <f t="shared" si="29"/>
        <v>62.5</v>
      </c>
      <c r="S144" s="344">
        <f t="shared" si="29"/>
        <v>63.235294117647058</v>
      </c>
      <c r="T144" s="356"/>
    </row>
    <row r="145" spans="1:20" ht="12" x14ac:dyDescent="0.2">
      <c r="A145" s="359" t="s">
        <v>594</v>
      </c>
      <c r="B145" s="360">
        <v>97</v>
      </c>
      <c r="C145" s="360">
        <v>380</v>
      </c>
      <c r="D145" s="360">
        <f t="shared" si="38"/>
        <v>477</v>
      </c>
      <c r="E145" s="360">
        <v>95</v>
      </c>
      <c r="F145" s="360">
        <v>368</v>
      </c>
      <c r="G145" s="360">
        <f t="shared" si="39"/>
        <v>463</v>
      </c>
      <c r="H145" s="360">
        <v>49</v>
      </c>
      <c r="I145" s="360">
        <v>203</v>
      </c>
      <c r="J145" s="360">
        <f t="shared" si="40"/>
        <v>252</v>
      </c>
      <c r="K145" s="360">
        <v>47</v>
      </c>
      <c r="L145" s="360">
        <v>189</v>
      </c>
      <c r="M145" s="360">
        <f t="shared" si="41"/>
        <v>236</v>
      </c>
      <c r="N145" s="363">
        <f t="shared" ref="N145:P179" si="42">IF(E145=0,0,(K145/E145)*100)</f>
        <v>49.473684210526315</v>
      </c>
      <c r="O145" s="363">
        <f t="shared" si="42"/>
        <v>51.358695652173914</v>
      </c>
      <c r="P145" s="363">
        <f t="shared" si="42"/>
        <v>50.971922246220302</v>
      </c>
      <c r="Q145" s="344">
        <f t="shared" ref="Q145:S209" si="43">IF(B145=0,0,(K145/B145)*100)</f>
        <v>48.453608247422679</v>
      </c>
      <c r="R145" s="344">
        <f t="shared" si="43"/>
        <v>49.736842105263158</v>
      </c>
      <c r="S145" s="344">
        <f t="shared" si="43"/>
        <v>49.475890985324952</v>
      </c>
    </row>
    <row r="146" spans="1:20" ht="12" x14ac:dyDescent="0.2">
      <c r="A146" s="368" t="s">
        <v>595</v>
      </c>
      <c r="B146" s="360">
        <v>15</v>
      </c>
      <c r="C146" s="360">
        <v>56</v>
      </c>
      <c r="D146" s="360">
        <f t="shared" si="38"/>
        <v>71</v>
      </c>
      <c r="E146" s="360">
        <v>15</v>
      </c>
      <c r="F146" s="360">
        <v>52</v>
      </c>
      <c r="G146" s="360">
        <f t="shared" si="39"/>
        <v>67</v>
      </c>
      <c r="H146" s="360">
        <v>15</v>
      </c>
      <c r="I146" s="360">
        <v>50</v>
      </c>
      <c r="J146" s="360">
        <f t="shared" si="40"/>
        <v>65</v>
      </c>
      <c r="K146" s="360">
        <v>15</v>
      </c>
      <c r="L146" s="360">
        <v>44</v>
      </c>
      <c r="M146" s="360">
        <f t="shared" si="41"/>
        <v>59</v>
      </c>
      <c r="N146" s="363">
        <f t="shared" si="42"/>
        <v>100</v>
      </c>
      <c r="O146" s="363">
        <f t="shared" si="42"/>
        <v>84.615384615384613</v>
      </c>
      <c r="P146" s="363">
        <f t="shared" si="42"/>
        <v>88.059701492537314</v>
      </c>
      <c r="Q146" s="344">
        <f t="shared" si="43"/>
        <v>100</v>
      </c>
      <c r="R146" s="344">
        <f t="shared" si="43"/>
        <v>78.571428571428569</v>
      </c>
      <c r="S146" s="344">
        <f t="shared" si="43"/>
        <v>83.098591549295776</v>
      </c>
    </row>
    <row r="147" spans="1:20" ht="12" x14ac:dyDescent="0.2">
      <c r="A147" s="362" t="s">
        <v>590</v>
      </c>
      <c r="B147" s="360">
        <v>38</v>
      </c>
      <c r="C147" s="360">
        <v>32</v>
      </c>
      <c r="D147" s="360">
        <f t="shared" si="38"/>
        <v>70</v>
      </c>
      <c r="E147" s="360">
        <v>37</v>
      </c>
      <c r="F147" s="360">
        <v>31</v>
      </c>
      <c r="G147" s="360">
        <f t="shared" si="39"/>
        <v>68</v>
      </c>
      <c r="H147" s="360">
        <v>30</v>
      </c>
      <c r="I147" s="360">
        <v>22</v>
      </c>
      <c r="J147" s="360">
        <f t="shared" si="40"/>
        <v>52</v>
      </c>
      <c r="K147" s="360">
        <v>30</v>
      </c>
      <c r="L147" s="360">
        <v>21</v>
      </c>
      <c r="M147" s="360">
        <f t="shared" si="41"/>
        <v>51</v>
      </c>
      <c r="N147" s="363">
        <f t="shared" si="42"/>
        <v>81.081081081081081</v>
      </c>
      <c r="O147" s="363">
        <f t="shared" si="42"/>
        <v>67.741935483870961</v>
      </c>
      <c r="P147" s="363">
        <f t="shared" si="42"/>
        <v>75</v>
      </c>
      <c r="Q147" s="344">
        <f t="shared" si="43"/>
        <v>78.94736842105263</v>
      </c>
      <c r="R147" s="344">
        <f t="shared" si="43"/>
        <v>65.625</v>
      </c>
      <c r="S147" s="344">
        <f t="shared" si="43"/>
        <v>72.857142857142847</v>
      </c>
    </row>
    <row r="148" spans="1:20" ht="12" x14ac:dyDescent="0.2">
      <c r="A148" s="357" t="s">
        <v>128</v>
      </c>
      <c r="B148" s="358">
        <f t="shared" ref="B148:M148" si="44">SUM(B149:B159)</f>
        <v>705</v>
      </c>
      <c r="C148" s="358">
        <f t="shared" si="44"/>
        <v>730</v>
      </c>
      <c r="D148" s="358">
        <f t="shared" si="44"/>
        <v>1435</v>
      </c>
      <c r="E148" s="358">
        <f t="shared" si="44"/>
        <v>676</v>
      </c>
      <c r="F148" s="358">
        <f t="shared" si="44"/>
        <v>694</v>
      </c>
      <c r="G148" s="358">
        <f t="shared" si="44"/>
        <v>1370</v>
      </c>
      <c r="H148" s="358">
        <f t="shared" si="44"/>
        <v>577</v>
      </c>
      <c r="I148" s="358">
        <f t="shared" si="44"/>
        <v>574</v>
      </c>
      <c r="J148" s="358">
        <f t="shared" si="44"/>
        <v>1151</v>
      </c>
      <c r="K148" s="358">
        <f t="shared" si="44"/>
        <v>489</v>
      </c>
      <c r="L148" s="358">
        <f t="shared" si="44"/>
        <v>492</v>
      </c>
      <c r="M148" s="358">
        <f t="shared" si="44"/>
        <v>981</v>
      </c>
      <c r="N148" s="343">
        <f t="shared" si="42"/>
        <v>72.337278106508876</v>
      </c>
      <c r="O148" s="343">
        <f t="shared" si="42"/>
        <v>70.893371757925067</v>
      </c>
      <c r="P148" s="343">
        <f t="shared" si="42"/>
        <v>71.605839416058387</v>
      </c>
      <c r="Q148" s="343">
        <f t="shared" si="43"/>
        <v>69.361702127659569</v>
      </c>
      <c r="R148" s="343">
        <f t="shared" si="43"/>
        <v>67.397260273972606</v>
      </c>
      <c r="S148" s="343">
        <f t="shared" si="43"/>
        <v>68.362369337979089</v>
      </c>
    </row>
    <row r="149" spans="1:20" ht="12" x14ac:dyDescent="0.2">
      <c r="A149" s="359" t="s">
        <v>564</v>
      </c>
      <c r="B149" s="360">
        <v>84</v>
      </c>
      <c r="C149" s="360">
        <v>26</v>
      </c>
      <c r="D149" s="360">
        <f t="shared" ref="D149:D159" si="45">+C149+B149</f>
        <v>110</v>
      </c>
      <c r="E149" s="360">
        <v>81</v>
      </c>
      <c r="F149" s="360">
        <v>25</v>
      </c>
      <c r="G149" s="360">
        <f t="shared" ref="G149:G159" si="46">+F149+E149</f>
        <v>106</v>
      </c>
      <c r="H149" s="360">
        <v>80</v>
      </c>
      <c r="I149" s="360">
        <v>24</v>
      </c>
      <c r="J149" s="360">
        <f t="shared" ref="J149:J159" si="47">+I149+H149</f>
        <v>104</v>
      </c>
      <c r="K149" s="360">
        <v>67</v>
      </c>
      <c r="L149" s="360">
        <v>19</v>
      </c>
      <c r="M149" s="360">
        <f t="shared" ref="M149:M159" si="48">+L149+K149</f>
        <v>86</v>
      </c>
      <c r="N149" s="363">
        <f t="shared" si="42"/>
        <v>82.716049382716051</v>
      </c>
      <c r="O149" s="363">
        <f t="shared" si="42"/>
        <v>76</v>
      </c>
      <c r="P149" s="363">
        <f t="shared" si="42"/>
        <v>81.132075471698116</v>
      </c>
      <c r="Q149" s="344">
        <f t="shared" si="43"/>
        <v>79.761904761904773</v>
      </c>
      <c r="R149" s="344">
        <f t="shared" si="43"/>
        <v>73.076923076923066</v>
      </c>
      <c r="S149" s="344">
        <f t="shared" si="43"/>
        <v>78.181818181818187</v>
      </c>
    </row>
    <row r="150" spans="1:20" ht="12" x14ac:dyDescent="0.2">
      <c r="A150" s="369" t="s">
        <v>569</v>
      </c>
      <c r="B150" s="360">
        <v>119</v>
      </c>
      <c r="C150" s="360">
        <v>41</v>
      </c>
      <c r="D150" s="360">
        <f t="shared" si="45"/>
        <v>160</v>
      </c>
      <c r="E150" s="360">
        <v>117</v>
      </c>
      <c r="F150" s="360">
        <v>40</v>
      </c>
      <c r="G150" s="360">
        <f t="shared" si="46"/>
        <v>157</v>
      </c>
      <c r="H150" s="360">
        <v>109</v>
      </c>
      <c r="I150" s="360">
        <v>38</v>
      </c>
      <c r="J150" s="360">
        <f t="shared" si="47"/>
        <v>147</v>
      </c>
      <c r="K150" s="360">
        <v>84</v>
      </c>
      <c r="L150" s="360">
        <v>33</v>
      </c>
      <c r="M150" s="360">
        <f t="shared" si="48"/>
        <v>117</v>
      </c>
      <c r="N150" s="363">
        <f t="shared" si="42"/>
        <v>71.794871794871796</v>
      </c>
      <c r="O150" s="363">
        <f t="shared" si="42"/>
        <v>82.5</v>
      </c>
      <c r="P150" s="363">
        <f t="shared" si="42"/>
        <v>74.522292993630572</v>
      </c>
      <c r="Q150" s="370">
        <f t="shared" si="43"/>
        <v>70.588235294117652</v>
      </c>
      <c r="R150" s="370">
        <f t="shared" si="43"/>
        <v>80.487804878048792</v>
      </c>
      <c r="S150" s="370">
        <f t="shared" si="43"/>
        <v>73.125</v>
      </c>
    </row>
    <row r="151" spans="1:20" ht="12" x14ac:dyDescent="0.2">
      <c r="A151" s="359" t="s">
        <v>571</v>
      </c>
      <c r="B151" s="360">
        <v>97</v>
      </c>
      <c r="C151" s="360">
        <v>29</v>
      </c>
      <c r="D151" s="360">
        <f t="shared" si="45"/>
        <v>126</v>
      </c>
      <c r="E151" s="360">
        <v>93</v>
      </c>
      <c r="F151" s="360">
        <v>27</v>
      </c>
      <c r="G151" s="360">
        <f t="shared" si="46"/>
        <v>120</v>
      </c>
      <c r="H151" s="360">
        <v>80</v>
      </c>
      <c r="I151" s="360">
        <v>24</v>
      </c>
      <c r="J151" s="360">
        <f t="shared" si="47"/>
        <v>104</v>
      </c>
      <c r="K151" s="360">
        <v>69</v>
      </c>
      <c r="L151" s="360">
        <v>19</v>
      </c>
      <c r="M151" s="360">
        <f t="shared" si="48"/>
        <v>88</v>
      </c>
      <c r="N151" s="363">
        <f t="shared" si="42"/>
        <v>74.193548387096769</v>
      </c>
      <c r="O151" s="363">
        <f t="shared" si="42"/>
        <v>70.370370370370367</v>
      </c>
      <c r="P151" s="363">
        <f t="shared" si="42"/>
        <v>73.333333333333329</v>
      </c>
      <c r="Q151" s="344">
        <f t="shared" si="43"/>
        <v>71.134020618556704</v>
      </c>
      <c r="R151" s="344">
        <f t="shared" si="43"/>
        <v>65.517241379310349</v>
      </c>
      <c r="S151" s="344">
        <f t="shared" si="43"/>
        <v>69.841269841269835</v>
      </c>
    </row>
    <row r="152" spans="1:20" ht="12" x14ac:dyDescent="0.2">
      <c r="A152" s="359" t="s">
        <v>533</v>
      </c>
      <c r="B152" s="360">
        <v>29</v>
      </c>
      <c r="C152" s="360">
        <v>37</v>
      </c>
      <c r="D152" s="360">
        <f t="shared" si="45"/>
        <v>66</v>
      </c>
      <c r="E152" s="360">
        <v>28</v>
      </c>
      <c r="F152" s="360">
        <v>36</v>
      </c>
      <c r="G152" s="360">
        <f t="shared" si="46"/>
        <v>64</v>
      </c>
      <c r="H152" s="360">
        <v>22</v>
      </c>
      <c r="I152" s="360">
        <v>32</v>
      </c>
      <c r="J152" s="360">
        <f t="shared" si="47"/>
        <v>54</v>
      </c>
      <c r="K152" s="360">
        <v>18</v>
      </c>
      <c r="L152" s="360">
        <v>27</v>
      </c>
      <c r="M152" s="360">
        <f t="shared" si="48"/>
        <v>45</v>
      </c>
      <c r="N152" s="363">
        <f t="shared" si="42"/>
        <v>64.285714285714292</v>
      </c>
      <c r="O152" s="363">
        <f t="shared" si="42"/>
        <v>75</v>
      </c>
      <c r="P152" s="363">
        <f t="shared" si="42"/>
        <v>70.3125</v>
      </c>
      <c r="Q152" s="344">
        <f t="shared" si="43"/>
        <v>62.068965517241381</v>
      </c>
      <c r="R152" s="344">
        <f t="shared" si="43"/>
        <v>72.972972972972968</v>
      </c>
      <c r="S152" s="344">
        <f t="shared" si="43"/>
        <v>68.181818181818173</v>
      </c>
    </row>
    <row r="153" spans="1:20" s="325" customFormat="1" ht="12" x14ac:dyDescent="0.2">
      <c r="A153" s="359" t="s">
        <v>588</v>
      </c>
      <c r="B153" s="360">
        <v>87</v>
      </c>
      <c r="C153" s="360">
        <v>124</v>
      </c>
      <c r="D153" s="360">
        <f t="shared" si="45"/>
        <v>211</v>
      </c>
      <c r="E153" s="360">
        <v>82</v>
      </c>
      <c r="F153" s="360">
        <v>117</v>
      </c>
      <c r="G153" s="360">
        <f t="shared" si="46"/>
        <v>199</v>
      </c>
      <c r="H153" s="360">
        <v>61</v>
      </c>
      <c r="I153" s="360">
        <v>91</v>
      </c>
      <c r="J153" s="360">
        <f t="shared" si="47"/>
        <v>152</v>
      </c>
      <c r="K153" s="360">
        <v>54</v>
      </c>
      <c r="L153" s="360">
        <v>79</v>
      </c>
      <c r="M153" s="360">
        <f t="shared" si="48"/>
        <v>133</v>
      </c>
      <c r="N153" s="363">
        <f t="shared" si="42"/>
        <v>65.853658536585371</v>
      </c>
      <c r="O153" s="363">
        <f t="shared" si="42"/>
        <v>67.521367521367523</v>
      </c>
      <c r="P153" s="363">
        <f t="shared" si="42"/>
        <v>66.834170854271363</v>
      </c>
      <c r="Q153" s="344">
        <f t="shared" si="43"/>
        <v>62.068965517241381</v>
      </c>
      <c r="R153" s="344">
        <f t="shared" si="43"/>
        <v>63.70967741935484</v>
      </c>
      <c r="S153" s="344">
        <f t="shared" si="43"/>
        <v>63.033175355450233</v>
      </c>
      <c r="T153" s="356"/>
    </row>
    <row r="154" spans="1:20" ht="12" x14ac:dyDescent="0.2">
      <c r="A154" s="359" t="s">
        <v>539</v>
      </c>
      <c r="B154" s="360">
        <v>41</v>
      </c>
      <c r="C154" s="360">
        <v>66</v>
      </c>
      <c r="D154" s="360">
        <f t="shared" si="45"/>
        <v>107</v>
      </c>
      <c r="E154" s="360">
        <v>40</v>
      </c>
      <c r="F154" s="360">
        <v>61</v>
      </c>
      <c r="G154" s="360">
        <f t="shared" si="46"/>
        <v>101</v>
      </c>
      <c r="H154" s="360">
        <v>40</v>
      </c>
      <c r="I154" s="360">
        <v>61</v>
      </c>
      <c r="J154" s="360">
        <f t="shared" si="47"/>
        <v>101</v>
      </c>
      <c r="K154" s="360">
        <v>37</v>
      </c>
      <c r="L154" s="360">
        <v>55</v>
      </c>
      <c r="M154" s="360">
        <f t="shared" si="48"/>
        <v>92</v>
      </c>
      <c r="N154" s="363">
        <f t="shared" si="42"/>
        <v>92.5</v>
      </c>
      <c r="O154" s="363">
        <f t="shared" si="42"/>
        <v>90.163934426229503</v>
      </c>
      <c r="P154" s="363">
        <f t="shared" si="42"/>
        <v>91.089108910891099</v>
      </c>
      <c r="Q154" s="344">
        <f t="shared" si="43"/>
        <v>90.243902439024396</v>
      </c>
      <c r="R154" s="344">
        <f t="shared" si="43"/>
        <v>83.333333333333343</v>
      </c>
      <c r="S154" s="344">
        <f t="shared" si="43"/>
        <v>85.981308411214954</v>
      </c>
    </row>
    <row r="155" spans="1:20" ht="12" x14ac:dyDescent="0.2">
      <c r="A155" s="359" t="s">
        <v>541</v>
      </c>
      <c r="B155" s="360">
        <v>125</v>
      </c>
      <c r="C155" s="360">
        <v>213</v>
      </c>
      <c r="D155" s="360">
        <f t="shared" si="45"/>
        <v>338</v>
      </c>
      <c r="E155" s="360">
        <v>120</v>
      </c>
      <c r="F155" s="360">
        <v>204</v>
      </c>
      <c r="G155" s="360">
        <f t="shared" si="46"/>
        <v>324</v>
      </c>
      <c r="H155" s="360">
        <v>93</v>
      </c>
      <c r="I155" s="360">
        <v>160</v>
      </c>
      <c r="J155" s="360">
        <f t="shared" si="47"/>
        <v>253</v>
      </c>
      <c r="K155" s="360">
        <v>86</v>
      </c>
      <c r="L155" s="360">
        <v>146</v>
      </c>
      <c r="M155" s="360">
        <f t="shared" si="48"/>
        <v>232</v>
      </c>
      <c r="N155" s="363">
        <f t="shared" si="42"/>
        <v>71.666666666666671</v>
      </c>
      <c r="O155" s="363">
        <f t="shared" si="42"/>
        <v>71.568627450980387</v>
      </c>
      <c r="P155" s="363">
        <f t="shared" si="42"/>
        <v>71.604938271604937</v>
      </c>
      <c r="Q155" s="344">
        <f t="shared" si="43"/>
        <v>68.8</v>
      </c>
      <c r="R155" s="344">
        <f t="shared" si="43"/>
        <v>68.544600938967136</v>
      </c>
      <c r="S155" s="344">
        <f t="shared" si="43"/>
        <v>68.639053254437869</v>
      </c>
    </row>
    <row r="156" spans="1:20" ht="12" x14ac:dyDescent="0.2">
      <c r="A156" s="359" t="s">
        <v>543</v>
      </c>
      <c r="B156" s="360">
        <v>34</v>
      </c>
      <c r="C156" s="360">
        <v>65</v>
      </c>
      <c r="D156" s="360">
        <f t="shared" si="45"/>
        <v>99</v>
      </c>
      <c r="E156" s="360">
        <v>32</v>
      </c>
      <c r="F156" s="360">
        <v>63</v>
      </c>
      <c r="G156" s="360">
        <f t="shared" si="46"/>
        <v>95</v>
      </c>
      <c r="H156" s="360">
        <v>18</v>
      </c>
      <c r="I156" s="360">
        <v>36</v>
      </c>
      <c r="J156" s="360">
        <f t="shared" si="47"/>
        <v>54</v>
      </c>
      <c r="K156" s="360">
        <v>13</v>
      </c>
      <c r="L156" s="360">
        <v>28</v>
      </c>
      <c r="M156" s="360">
        <f t="shared" si="48"/>
        <v>41</v>
      </c>
      <c r="N156" s="363">
        <f t="shared" si="42"/>
        <v>40.625</v>
      </c>
      <c r="O156" s="363">
        <f t="shared" si="42"/>
        <v>44.444444444444443</v>
      </c>
      <c r="P156" s="363">
        <f t="shared" si="42"/>
        <v>43.15789473684211</v>
      </c>
      <c r="Q156" s="344">
        <f t="shared" si="43"/>
        <v>38.235294117647058</v>
      </c>
      <c r="R156" s="344">
        <f t="shared" si="43"/>
        <v>43.07692307692308</v>
      </c>
      <c r="S156" s="344">
        <f t="shared" si="43"/>
        <v>41.414141414141412</v>
      </c>
    </row>
    <row r="157" spans="1:20" ht="12" x14ac:dyDescent="0.2">
      <c r="A157" s="362" t="s">
        <v>590</v>
      </c>
      <c r="B157" s="360">
        <v>29</v>
      </c>
      <c r="C157" s="360">
        <v>25</v>
      </c>
      <c r="D157" s="360">
        <f t="shared" si="45"/>
        <v>54</v>
      </c>
      <c r="E157" s="360">
        <v>28</v>
      </c>
      <c r="F157" s="360">
        <v>25</v>
      </c>
      <c r="G157" s="360">
        <f t="shared" si="46"/>
        <v>53</v>
      </c>
      <c r="H157" s="360">
        <v>28</v>
      </c>
      <c r="I157" s="360">
        <v>25</v>
      </c>
      <c r="J157" s="360">
        <f t="shared" si="47"/>
        <v>53</v>
      </c>
      <c r="K157" s="360">
        <v>23</v>
      </c>
      <c r="L157" s="360">
        <v>22</v>
      </c>
      <c r="M157" s="360">
        <f t="shared" si="48"/>
        <v>45</v>
      </c>
      <c r="N157" s="363">
        <f t="shared" si="42"/>
        <v>82.142857142857139</v>
      </c>
      <c r="O157" s="363">
        <f t="shared" si="42"/>
        <v>88</v>
      </c>
      <c r="P157" s="363">
        <f t="shared" si="42"/>
        <v>84.905660377358487</v>
      </c>
      <c r="Q157" s="344">
        <f t="shared" si="43"/>
        <v>79.310344827586206</v>
      </c>
      <c r="R157" s="344">
        <f t="shared" si="43"/>
        <v>88</v>
      </c>
      <c r="S157" s="344">
        <f t="shared" si="43"/>
        <v>83.333333333333343</v>
      </c>
    </row>
    <row r="158" spans="1:20" s="325" customFormat="1" ht="24" x14ac:dyDescent="0.2">
      <c r="A158" s="362" t="s">
        <v>591</v>
      </c>
      <c r="B158" s="360">
        <v>18</v>
      </c>
      <c r="C158" s="360">
        <v>7</v>
      </c>
      <c r="D158" s="360">
        <f t="shared" si="45"/>
        <v>25</v>
      </c>
      <c r="E158" s="360">
        <v>17</v>
      </c>
      <c r="F158" s="360">
        <v>6</v>
      </c>
      <c r="G158" s="360">
        <f t="shared" si="46"/>
        <v>23</v>
      </c>
      <c r="H158" s="360">
        <v>17</v>
      </c>
      <c r="I158" s="360">
        <v>5</v>
      </c>
      <c r="J158" s="360">
        <f t="shared" si="47"/>
        <v>22</v>
      </c>
      <c r="K158" s="360">
        <v>13</v>
      </c>
      <c r="L158" s="360">
        <v>3</v>
      </c>
      <c r="M158" s="360">
        <f t="shared" si="48"/>
        <v>16</v>
      </c>
      <c r="N158" s="363">
        <f t="shared" si="42"/>
        <v>76.470588235294116</v>
      </c>
      <c r="O158" s="363">
        <f t="shared" si="42"/>
        <v>50</v>
      </c>
      <c r="P158" s="363">
        <f t="shared" si="42"/>
        <v>69.565217391304344</v>
      </c>
      <c r="Q158" s="344">
        <f t="shared" si="43"/>
        <v>72.222222222222214</v>
      </c>
      <c r="R158" s="344">
        <f t="shared" si="43"/>
        <v>42.857142857142854</v>
      </c>
      <c r="S158" s="344">
        <f t="shared" si="43"/>
        <v>64</v>
      </c>
      <c r="T158" s="356"/>
    </row>
    <row r="159" spans="1:20" s="325" customFormat="1" ht="24" x14ac:dyDescent="0.2">
      <c r="A159" s="362" t="s">
        <v>549</v>
      </c>
      <c r="B159" s="360">
        <v>42</v>
      </c>
      <c r="C159" s="360">
        <v>97</v>
      </c>
      <c r="D159" s="360">
        <f t="shared" si="45"/>
        <v>139</v>
      </c>
      <c r="E159" s="360">
        <v>38</v>
      </c>
      <c r="F159" s="360">
        <v>90</v>
      </c>
      <c r="G159" s="360">
        <f t="shared" si="46"/>
        <v>128</v>
      </c>
      <c r="H159" s="360">
        <v>29</v>
      </c>
      <c r="I159" s="360">
        <v>78</v>
      </c>
      <c r="J159" s="360">
        <f t="shared" si="47"/>
        <v>107</v>
      </c>
      <c r="K159" s="360">
        <v>25</v>
      </c>
      <c r="L159" s="360">
        <v>61</v>
      </c>
      <c r="M159" s="360">
        <f t="shared" si="48"/>
        <v>86</v>
      </c>
      <c r="N159" s="363">
        <f t="shared" si="42"/>
        <v>65.789473684210535</v>
      </c>
      <c r="O159" s="363">
        <f t="shared" si="42"/>
        <v>67.777777777777786</v>
      </c>
      <c r="P159" s="363">
        <f t="shared" si="42"/>
        <v>67.1875</v>
      </c>
      <c r="Q159" s="344">
        <f t="shared" si="43"/>
        <v>59.523809523809526</v>
      </c>
      <c r="R159" s="344">
        <f t="shared" si="43"/>
        <v>62.886597938144327</v>
      </c>
      <c r="S159" s="344">
        <f t="shared" si="43"/>
        <v>61.870503597122308</v>
      </c>
      <c r="T159" s="356"/>
    </row>
    <row r="160" spans="1:20" ht="12" x14ac:dyDescent="0.2">
      <c r="A160" s="357" t="s">
        <v>348</v>
      </c>
      <c r="B160" s="358">
        <f t="shared" ref="B160:M160" si="49">SUM(B161:B166)</f>
        <v>166</v>
      </c>
      <c r="C160" s="358">
        <f t="shared" si="49"/>
        <v>290</v>
      </c>
      <c r="D160" s="358">
        <f t="shared" si="49"/>
        <v>456</v>
      </c>
      <c r="E160" s="358">
        <f t="shared" si="49"/>
        <v>159</v>
      </c>
      <c r="F160" s="358">
        <f t="shared" si="49"/>
        <v>274</v>
      </c>
      <c r="G160" s="358">
        <f t="shared" si="49"/>
        <v>433</v>
      </c>
      <c r="H160" s="358">
        <f t="shared" si="49"/>
        <v>130</v>
      </c>
      <c r="I160" s="358">
        <f t="shared" si="49"/>
        <v>208</v>
      </c>
      <c r="J160" s="358">
        <f t="shared" si="49"/>
        <v>338</v>
      </c>
      <c r="K160" s="358">
        <f t="shared" si="49"/>
        <v>105</v>
      </c>
      <c r="L160" s="358">
        <f t="shared" si="49"/>
        <v>177</v>
      </c>
      <c r="M160" s="358">
        <f t="shared" si="49"/>
        <v>282</v>
      </c>
      <c r="N160" s="343">
        <f t="shared" si="42"/>
        <v>66.037735849056602</v>
      </c>
      <c r="O160" s="343">
        <f t="shared" si="42"/>
        <v>64.59854014598541</v>
      </c>
      <c r="P160" s="343">
        <f t="shared" si="42"/>
        <v>65.127020785219401</v>
      </c>
      <c r="Q160" s="343">
        <f t="shared" si="43"/>
        <v>63.253012048192772</v>
      </c>
      <c r="R160" s="343">
        <f t="shared" si="43"/>
        <v>61.03448275862069</v>
      </c>
      <c r="S160" s="343">
        <f t="shared" si="43"/>
        <v>61.842105263157897</v>
      </c>
    </row>
    <row r="161" spans="1:20" ht="12" x14ac:dyDescent="0.2">
      <c r="A161" s="359" t="s">
        <v>564</v>
      </c>
      <c r="B161" s="360">
        <v>24</v>
      </c>
      <c r="C161" s="360">
        <v>11</v>
      </c>
      <c r="D161" s="360">
        <f t="shared" ref="D161:D166" si="50">+C161+B161</f>
        <v>35</v>
      </c>
      <c r="E161" s="360">
        <v>23</v>
      </c>
      <c r="F161" s="360">
        <v>11</v>
      </c>
      <c r="G161" s="360">
        <f t="shared" ref="G161:G166" si="51">+F161+E161</f>
        <v>34</v>
      </c>
      <c r="H161" s="360">
        <v>23</v>
      </c>
      <c r="I161" s="360">
        <v>11</v>
      </c>
      <c r="J161" s="360">
        <f t="shared" ref="J161:J166" si="52">+I161+H161</f>
        <v>34</v>
      </c>
      <c r="K161" s="360">
        <v>17</v>
      </c>
      <c r="L161" s="360">
        <v>9</v>
      </c>
      <c r="M161" s="360">
        <f t="shared" ref="M161:M166" si="53">+L161+K161</f>
        <v>26</v>
      </c>
      <c r="N161" s="363">
        <f t="shared" si="42"/>
        <v>73.91304347826086</v>
      </c>
      <c r="O161" s="363">
        <f t="shared" si="42"/>
        <v>81.818181818181827</v>
      </c>
      <c r="P161" s="363">
        <f t="shared" si="42"/>
        <v>76.470588235294116</v>
      </c>
      <c r="Q161" s="344">
        <f t="shared" si="43"/>
        <v>70.833333333333343</v>
      </c>
      <c r="R161" s="344">
        <f t="shared" si="43"/>
        <v>81.818181818181827</v>
      </c>
      <c r="S161" s="344">
        <f t="shared" si="43"/>
        <v>74.285714285714292</v>
      </c>
      <c r="T161" s="371"/>
    </row>
    <row r="162" spans="1:20" ht="12" x14ac:dyDescent="0.2">
      <c r="A162" s="359" t="s">
        <v>539</v>
      </c>
      <c r="B162" s="360">
        <v>20</v>
      </c>
      <c r="C162" s="360">
        <v>32</v>
      </c>
      <c r="D162" s="360">
        <f t="shared" si="50"/>
        <v>52</v>
      </c>
      <c r="E162" s="360">
        <v>20</v>
      </c>
      <c r="F162" s="360">
        <v>32</v>
      </c>
      <c r="G162" s="360">
        <f t="shared" si="51"/>
        <v>52</v>
      </c>
      <c r="H162" s="360">
        <v>20</v>
      </c>
      <c r="I162" s="360">
        <v>32</v>
      </c>
      <c r="J162" s="360">
        <f t="shared" si="52"/>
        <v>52</v>
      </c>
      <c r="K162" s="360">
        <v>15</v>
      </c>
      <c r="L162" s="360">
        <v>29</v>
      </c>
      <c r="M162" s="360">
        <f t="shared" si="53"/>
        <v>44</v>
      </c>
      <c r="N162" s="363">
        <f t="shared" si="42"/>
        <v>75</v>
      </c>
      <c r="O162" s="363">
        <f t="shared" si="42"/>
        <v>90.625</v>
      </c>
      <c r="P162" s="363">
        <f t="shared" si="42"/>
        <v>84.615384615384613</v>
      </c>
      <c r="Q162" s="344">
        <f t="shared" si="43"/>
        <v>75</v>
      </c>
      <c r="R162" s="344">
        <f t="shared" si="43"/>
        <v>90.625</v>
      </c>
      <c r="S162" s="344">
        <f t="shared" si="43"/>
        <v>84.615384615384613</v>
      </c>
      <c r="T162" s="371"/>
    </row>
    <row r="163" spans="1:20" ht="12" x14ac:dyDescent="0.2">
      <c r="A163" s="359" t="s">
        <v>541</v>
      </c>
      <c r="B163" s="360">
        <v>49</v>
      </c>
      <c r="C163" s="360">
        <v>68</v>
      </c>
      <c r="D163" s="360">
        <f t="shared" si="50"/>
        <v>117</v>
      </c>
      <c r="E163" s="360">
        <v>46</v>
      </c>
      <c r="F163" s="360">
        <v>64</v>
      </c>
      <c r="G163" s="360">
        <f t="shared" si="51"/>
        <v>110</v>
      </c>
      <c r="H163" s="360">
        <v>32</v>
      </c>
      <c r="I163" s="360">
        <v>48</v>
      </c>
      <c r="J163" s="360">
        <f t="shared" si="52"/>
        <v>80</v>
      </c>
      <c r="K163" s="360">
        <v>31</v>
      </c>
      <c r="L163" s="360">
        <v>44</v>
      </c>
      <c r="M163" s="360">
        <f t="shared" si="53"/>
        <v>75</v>
      </c>
      <c r="N163" s="363">
        <f t="shared" si="42"/>
        <v>67.391304347826093</v>
      </c>
      <c r="O163" s="363">
        <f t="shared" si="42"/>
        <v>68.75</v>
      </c>
      <c r="P163" s="363">
        <f t="shared" si="42"/>
        <v>68.181818181818173</v>
      </c>
      <c r="Q163" s="344">
        <f t="shared" si="43"/>
        <v>63.265306122448983</v>
      </c>
      <c r="R163" s="344">
        <f t="shared" si="43"/>
        <v>64.705882352941174</v>
      </c>
      <c r="S163" s="344">
        <f t="shared" si="43"/>
        <v>64.102564102564102</v>
      </c>
      <c r="T163" s="371"/>
    </row>
    <row r="164" spans="1:20" ht="12" x14ac:dyDescent="0.2">
      <c r="A164" s="362" t="s">
        <v>590</v>
      </c>
      <c r="B164" s="360">
        <v>22</v>
      </c>
      <c r="C164" s="360">
        <v>14</v>
      </c>
      <c r="D164" s="360">
        <f t="shared" si="50"/>
        <v>36</v>
      </c>
      <c r="E164" s="360">
        <v>22</v>
      </c>
      <c r="F164" s="360">
        <v>14</v>
      </c>
      <c r="G164" s="360">
        <f t="shared" si="51"/>
        <v>36</v>
      </c>
      <c r="H164" s="360">
        <v>22</v>
      </c>
      <c r="I164" s="360">
        <v>14</v>
      </c>
      <c r="J164" s="360">
        <f t="shared" si="52"/>
        <v>36</v>
      </c>
      <c r="K164" s="360">
        <v>17</v>
      </c>
      <c r="L164" s="360">
        <v>9</v>
      </c>
      <c r="M164" s="360">
        <f t="shared" si="53"/>
        <v>26</v>
      </c>
      <c r="N164" s="363">
        <f t="shared" si="42"/>
        <v>77.272727272727266</v>
      </c>
      <c r="O164" s="363">
        <f t="shared" si="42"/>
        <v>64.285714285714292</v>
      </c>
      <c r="P164" s="363">
        <f t="shared" si="42"/>
        <v>72.222222222222214</v>
      </c>
      <c r="Q164" s="344">
        <f t="shared" si="43"/>
        <v>77.272727272727266</v>
      </c>
      <c r="R164" s="344">
        <f t="shared" si="43"/>
        <v>64.285714285714292</v>
      </c>
      <c r="S164" s="344">
        <f t="shared" si="43"/>
        <v>72.222222222222214</v>
      </c>
      <c r="T164" s="371"/>
    </row>
    <row r="165" spans="1:20" ht="12" x14ac:dyDescent="0.2">
      <c r="A165" s="359" t="s">
        <v>548</v>
      </c>
      <c r="B165" s="360">
        <v>37</v>
      </c>
      <c r="C165" s="360">
        <v>119</v>
      </c>
      <c r="D165" s="360">
        <f t="shared" si="50"/>
        <v>156</v>
      </c>
      <c r="E165" s="360">
        <v>34</v>
      </c>
      <c r="F165" s="360">
        <v>111</v>
      </c>
      <c r="G165" s="360">
        <f t="shared" si="51"/>
        <v>145</v>
      </c>
      <c r="H165" s="360">
        <v>19</v>
      </c>
      <c r="I165" s="360">
        <v>61</v>
      </c>
      <c r="J165" s="360">
        <f t="shared" si="52"/>
        <v>80</v>
      </c>
      <c r="K165" s="360">
        <v>13</v>
      </c>
      <c r="L165" s="360">
        <v>54</v>
      </c>
      <c r="M165" s="360">
        <f t="shared" si="53"/>
        <v>67</v>
      </c>
      <c r="N165" s="363">
        <f t="shared" si="42"/>
        <v>38.235294117647058</v>
      </c>
      <c r="O165" s="363">
        <f t="shared" si="42"/>
        <v>48.648648648648653</v>
      </c>
      <c r="P165" s="363">
        <f t="shared" si="42"/>
        <v>46.206896551724135</v>
      </c>
      <c r="Q165" s="344">
        <f t="shared" si="43"/>
        <v>35.135135135135137</v>
      </c>
      <c r="R165" s="344">
        <f t="shared" si="43"/>
        <v>45.378151260504204</v>
      </c>
      <c r="S165" s="344">
        <f t="shared" si="43"/>
        <v>42.948717948717949</v>
      </c>
      <c r="T165" s="371"/>
    </row>
    <row r="166" spans="1:20" s="325" customFormat="1" ht="12" x14ac:dyDescent="0.2">
      <c r="A166" s="359" t="s">
        <v>553</v>
      </c>
      <c r="B166" s="360">
        <v>14</v>
      </c>
      <c r="C166" s="360">
        <v>46</v>
      </c>
      <c r="D166" s="360">
        <f t="shared" si="50"/>
        <v>60</v>
      </c>
      <c r="E166" s="360">
        <v>14</v>
      </c>
      <c r="F166" s="360">
        <v>42</v>
      </c>
      <c r="G166" s="360">
        <f t="shared" si="51"/>
        <v>56</v>
      </c>
      <c r="H166" s="360">
        <v>14</v>
      </c>
      <c r="I166" s="360">
        <v>42</v>
      </c>
      <c r="J166" s="360">
        <f t="shared" si="52"/>
        <v>56</v>
      </c>
      <c r="K166" s="360">
        <v>12</v>
      </c>
      <c r="L166" s="360">
        <v>32</v>
      </c>
      <c r="M166" s="360">
        <f t="shared" si="53"/>
        <v>44</v>
      </c>
      <c r="N166" s="363">
        <f t="shared" si="42"/>
        <v>85.714285714285708</v>
      </c>
      <c r="O166" s="363">
        <f t="shared" si="42"/>
        <v>76.19047619047619</v>
      </c>
      <c r="P166" s="363">
        <f t="shared" si="42"/>
        <v>78.571428571428569</v>
      </c>
      <c r="Q166" s="344">
        <f t="shared" si="43"/>
        <v>85.714285714285708</v>
      </c>
      <c r="R166" s="344">
        <f t="shared" si="43"/>
        <v>69.565217391304344</v>
      </c>
      <c r="S166" s="344">
        <f t="shared" si="43"/>
        <v>73.333333333333329</v>
      </c>
      <c r="T166" s="372"/>
    </row>
    <row r="167" spans="1:20" s="325" customFormat="1" ht="12" x14ac:dyDescent="0.2">
      <c r="A167" s="357" t="s">
        <v>123</v>
      </c>
      <c r="B167" s="358">
        <f t="shared" ref="B167:M167" si="54">SUM(B168:B177)</f>
        <v>581</v>
      </c>
      <c r="C167" s="358">
        <f t="shared" si="54"/>
        <v>1189</v>
      </c>
      <c r="D167" s="358">
        <f t="shared" si="54"/>
        <v>1770</v>
      </c>
      <c r="E167" s="358">
        <f t="shared" si="54"/>
        <v>560</v>
      </c>
      <c r="F167" s="358">
        <f t="shared" si="54"/>
        <v>1136</v>
      </c>
      <c r="G167" s="358">
        <f t="shared" si="54"/>
        <v>1696</v>
      </c>
      <c r="H167" s="358">
        <f t="shared" si="54"/>
        <v>268</v>
      </c>
      <c r="I167" s="358">
        <f t="shared" si="54"/>
        <v>448</v>
      </c>
      <c r="J167" s="358">
        <f t="shared" si="54"/>
        <v>716</v>
      </c>
      <c r="K167" s="358">
        <f t="shared" si="54"/>
        <v>225</v>
      </c>
      <c r="L167" s="358">
        <f t="shared" si="54"/>
        <v>374</v>
      </c>
      <c r="M167" s="358">
        <f t="shared" si="54"/>
        <v>599</v>
      </c>
      <c r="N167" s="343">
        <f t="shared" si="42"/>
        <v>40.178571428571431</v>
      </c>
      <c r="O167" s="343">
        <f t="shared" si="42"/>
        <v>32.922535211267608</v>
      </c>
      <c r="P167" s="343">
        <f t="shared" si="42"/>
        <v>35.318396226415096</v>
      </c>
      <c r="Q167" s="343">
        <f t="shared" si="43"/>
        <v>38.726333907056798</v>
      </c>
      <c r="R167" s="343">
        <f t="shared" si="43"/>
        <v>31.455004205214465</v>
      </c>
      <c r="S167" s="343">
        <f t="shared" si="43"/>
        <v>33.841807909604519</v>
      </c>
      <c r="T167" s="372"/>
    </row>
    <row r="168" spans="1:20" ht="12" x14ac:dyDescent="0.2">
      <c r="A168" s="359" t="s">
        <v>564</v>
      </c>
      <c r="B168" s="360">
        <v>85</v>
      </c>
      <c r="C168" s="360">
        <v>21</v>
      </c>
      <c r="D168" s="360">
        <f t="shared" ref="D168:D177" si="55">+C168+B168</f>
        <v>106</v>
      </c>
      <c r="E168" s="360">
        <v>84</v>
      </c>
      <c r="F168" s="360">
        <v>19</v>
      </c>
      <c r="G168" s="360">
        <f t="shared" ref="G168:G209" si="56">+F168+E168</f>
        <v>103</v>
      </c>
      <c r="H168" s="360">
        <v>84</v>
      </c>
      <c r="I168" s="360">
        <v>19</v>
      </c>
      <c r="J168" s="360">
        <f t="shared" ref="J168:J209" si="57">+I168+H168</f>
        <v>103</v>
      </c>
      <c r="K168" s="360">
        <v>58</v>
      </c>
      <c r="L168" s="360">
        <v>16</v>
      </c>
      <c r="M168" s="360">
        <f t="shared" ref="M168:M177" si="58">+L168+K168</f>
        <v>74</v>
      </c>
      <c r="N168" s="363">
        <f t="shared" si="42"/>
        <v>69.047619047619051</v>
      </c>
      <c r="O168" s="363">
        <f t="shared" si="42"/>
        <v>84.210526315789465</v>
      </c>
      <c r="P168" s="363">
        <f t="shared" si="42"/>
        <v>71.844660194174764</v>
      </c>
      <c r="Q168" s="344">
        <f t="shared" si="43"/>
        <v>68.235294117647058</v>
      </c>
      <c r="R168" s="344">
        <f t="shared" si="43"/>
        <v>76.19047619047619</v>
      </c>
      <c r="S168" s="344">
        <f t="shared" si="43"/>
        <v>69.811320754716974</v>
      </c>
      <c r="T168" s="371"/>
    </row>
    <row r="169" spans="1:20" ht="12" x14ac:dyDescent="0.2">
      <c r="A169" s="359" t="s">
        <v>588</v>
      </c>
      <c r="B169" s="360">
        <v>36</v>
      </c>
      <c r="C169" s="360">
        <v>60</v>
      </c>
      <c r="D169" s="360">
        <f t="shared" si="55"/>
        <v>96</v>
      </c>
      <c r="E169" s="360">
        <v>32</v>
      </c>
      <c r="F169" s="360">
        <v>57</v>
      </c>
      <c r="G169" s="360">
        <f t="shared" si="56"/>
        <v>89</v>
      </c>
      <c r="H169" s="360">
        <v>21</v>
      </c>
      <c r="I169" s="360">
        <v>30</v>
      </c>
      <c r="J169" s="360">
        <f t="shared" si="57"/>
        <v>51</v>
      </c>
      <c r="K169" s="360">
        <v>19</v>
      </c>
      <c r="L169" s="360">
        <v>25</v>
      </c>
      <c r="M169" s="360">
        <f t="shared" si="58"/>
        <v>44</v>
      </c>
      <c r="N169" s="363">
        <f t="shared" si="42"/>
        <v>59.375</v>
      </c>
      <c r="O169" s="363">
        <f t="shared" si="42"/>
        <v>43.859649122807014</v>
      </c>
      <c r="P169" s="363">
        <f t="shared" si="42"/>
        <v>49.438202247191008</v>
      </c>
      <c r="Q169" s="344">
        <f t="shared" si="43"/>
        <v>52.777777777777779</v>
      </c>
      <c r="R169" s="344">
        <f t="shared" si="43"/>
        <v>41.666666666666671</v>
      </c>
      <c r="S169" s="344">
        <f t="shared" si="43"/>
        <v>45.833333333333329</v>
      </c>
      <c r="T169" s="371"/>
    </row>
    <row r="170" spans="1:20" ht="24" x14ac:dyDescent="0.2">
      <c r="A170" s="362" t="s">
        <v>536</v>
      </c>
      <c r="B170" s="360">
        <v>33</v>
      </c>
      <c r="C170" s="360">
        <v>46</v>
      </c>
      <c r="D170" s="360">
        <f t="shared" si="55"/>
        <v>79</v>
      </c>
      <c r="E170" s="360">
        <v>33</v>
      </c>
      <c r="F170" s="360">
        <v>45</v>
      </c>
      <c r="G170" s="360">
        <f t="shared" si="56"/>
        <v>78</v>
      </c>
      <c r="H170" s="360">
        <v>21</v>
      </c>
      <c r="I170" s="360">
        <v>34</v>
      </c>
      <c r="J170" s="360">
        <f t="shared" si="57"/>
        <v>55</v>
      </c>
      <c r="K170" s="360">
        <v>17</v>
      </c>
      <c r="L170" s="360">
        <v>23</v>
      </c>
      <c r="M170" s="360">
        <f t="shared" si="58"/>
        <v>40</v>
      </c>
      <c r="N170" s="363">
        <f t="shared" si="42"/>
        <v>51.515151515151516</v>
      </c>
      <c r="O170" s="363">
        <f t="shared" si="42"/>
        <v>51.111111111111107</v>
      </c>
      <c r="P170" s="363">
        <f t="shared" si="42"/>
        <v>51.282051282051277</v>
      </c>
      <c r="Q170" s="344">
        <f t="shared" si="43"/>
        <v>51.515151515151516</v>
      </c>
      <c r="R170" s="344">
        <f t="shared" si="43"/>
        <v>50</v>
      </c>
      <c r="S170" s="344">
        <f t="shared" si="43"/>
        <v>50.632911392405063</v>
      </c>
    </row>
    <row r="171" spans="1:20" ht="12" x14ac:dyDescent="0.2">
      <c r="A171" s="359" t="s">
        <v>539</v>
      </c>
      <c r="B171" s="360">
        <v>29</v>
      </c>
      <c r="C171" s="360">
        <v>61</v>
      </c>
      <c r="D171" s="360">
        <f t="shared" si="55"/>
        <v>90</v>
      </c>
      <c r="E171" s="360">
        <v>28</v>
      </c>
      <c r="F171" s="360">
        <v>57</v>
      </c>
      <c r="G171" s="360">
        <f t="shared" si="56"/>
        <v>85</v>
      </c>
      <c r="H171" s="360">
        <v>17</v>
      </c>
      <c r="I171" s="360">
        <v>32</v>
      </c>
      <c r="J171" s="360">
        <f t="shared" si="57"/>
        <v>49</v>
      </c>
      <c r="K171" s="360">
        <v>17</v>
      </c>
      <c r="L171" s="360">
        <v>21</v>
      </c>
      <c r="M171" s="360">
        <f t="shared" si="58"/>
        <v>38</v>
      </c>
      <c r="N171" s="363">
        <f t="shared" si="42"/>
        <v>60.714285714285708</v>
      </c>
      <c r="O171" s="363">
        <f t="shared" si="42"/>
        <v>36.84210526315789</v>
      </c>
      <c r="P171" s="363">
        <f t="shared" si="42"/>
        <v>44.705882352941181</v>
      </c>
      <c r="Q171" s="344">
        <f t="shared" si="43"/>
        <v>58.620689655172406</v>
      </c>
      <c r="R171" s="344">
        <f t="shared" si="43"/>
        <v>34.42622950819672</v>
      </c>
      <c r="S171" s="344">
        <f t="shared" si="43"/>
        <v>42.222222222222221</v>
      </c>
    </row>
    <row r="172" spans="1:20" ht="12" x14ac:dyDescent="0.2">
      <c r="A172" s="359" t="s">
        <v>541</v>
      </c>
      <c r="B172" s="360">
        <v>113</v>
      </c>
      <c r="C172" s="360">
        <v>140</v>
      </c>
      <c r="D172" s="360">
        <f t="shared" si="55"/>
        <v>253</v>
      </c>
      <c r="E172" s="360">
        <v>111</v>
      </c>
      <c r="F172" s="360">
        <v>134</v>
      </c>
      <c r="G172" s="360">
        <f t="shared" si="56"/>
        <v>245</v>
      </c>
      <c r="H172" s="360">
        <v>39</v>
      </c>
      <c r="I172" s="360">
        <v>61</v>
      </c>
      <c r="J172" s="360">
        <f t="shared" si="57"/>
        <v>100</v>
      </c>
      <c r="K172" s="360">
        <v>35</v>
      </c>
      <c r="L172" s="360">
        <v>55</v>
      </c>
      <c r="M172" s="360">
        <f t="shared" si="58"/>
        <v>90</v>
      </c>
      <c r="N172" s="363">
        <f t="shared" si="42"/>
        <v>31.531531531531531</v>
      </c>
      <c r="O172" s="363">
        <f t="shared" si="42"/>
        <v>41.044776119402989</v>
      </c>
      <c r="P172" s="363">
        <f t="shared" si="42"/>
        <v>36.734693877551024</v>
      </c>
      <c r="Q172" s="344">
        <f t="shared" si="43"/>
        <v>30.973451327433626</v>
      </c>
      <c r="R172" s="344">
        <f t="shared" si="43"/>
        <v>39.285714285714285</v>
      </c>
      <c r="S172" s="344">
        <f t="shared" si="43"/>
        <v>35.573122529644266</v>
      </c>
    </row>
    <row r="173" spans="1:20" ht="12" x14ac:dyDescent="0.2">
      <c r="A173" s="359" t="s">
        <v>508</v>
      </c>
      <c r="B173" s="360">
        <v>94</v>
      </c>
      <c r="C173" s="360">
        <v>41</v>
      </c>
      <c r="D173" s="360">
        <f t="shared" si="55"/>
        <v>135</v>
      </c>
      <c r="E173" s="360">
        <v>92</v>
      </c>
      <c r="F173" s="360">
        <v>38</v>
      </c>
      <c r="G173" s="360">
        <f t="shared" si="56"/>
        <v>130</v>
      </c>
      <c r="H173" s="360">
        <v>30</v>
      </c>
      <c r="I173" s="360">
        <v>22</v>
      </c>
      <c r="J173" s="360">
        <f t="shared" si="57"/>
        <v>52</v>
      </c>
      <c r="K173" s="360">
        <v>29</v>
      </c>
      <c r="L173" s="360">
        <v>17</v>
      </c>
      <c r="M173" s="360">
        <f t="shared" si="58"/>
        <v>46</v>
      </c>
      <c r="N173" s="363">
        <f t="shared" si="42"/>
        <v>31.521739130434785</v>
      </c>
      <c r="O173" s="363">
        <f t="shared" si="42"/>
        <v>44.736842105263158</v>
      </c>
      <c r="P173" s="363">
        <f t="shared" si="42"/>
        <v>35.384615384615387</v>
      </c>
      <c r="Q173" s="344">
        <f t="shared" si="43"/>
        <v>30.851063829787233</v>
      </c>
      <c r="R173" s="344">
        <f t="shared" si="43"/>
        <v>41.463414634146339</v>
      </c>
      <c r="S173" s="344">
        <f t="shared" si="43"/>
        <v>34.074074074074076</v>
      </c>
    </row>
    <row r="174" spans="1:20" ht="12" x14ac:dyDescent="0.2">
      <c r="A174" s="359" t="s">
        <v>594</v>
      </c>
      <c r="B174" s="360">
        <v>73</v>
      </c>
      <c r="C174" s="360">
        <v>350</v>
      </c>
      <c r="D174" s="360">
        <f t="shared" si="55"/>
        <v>423</v>
      </c>
      <c r="E174" s="360">
        <v>70</v>
      </c>
      <c r="F174" s="360">
        <v>337</v>
      </c>
      <c r="G174" s="360">
        <f t="shared" si="56"/>
        <v>407</v>
      </c>
      <c r="H174" s="360">
        <v>13</v>
      </c>
      <c r="I174" s="360">
        <v>88</v>
      </c>
      <c r="J174" s="360">
        <f t="shared" si="57"/>
        <v>101</v>
      </c>
      <c r="K174" s="360">
        <v>9</v>
      </c>
      <c r="L174" s="360">
        <v>77</v>
      </c>
      <c r="M174" s="360">
        <f t="shared" si="58"/>
        <v>86</v>
      </c>
      <c r="N174" s="363">
        <f t="shared" si="42"/>
        <v>12.857142857142856</v>
      </c>
      <c r="O174" s="363">
        <f t="shared" si="42"/>
        <v>22.848664688427299</v>
      </c>
      <c r="P174" s="363">
        <f t="shared" si="42"/>
        <v>21.13022113022113</v>
      </c>
      <c r="Q174" s="344">
        <f t="shared" si="43"/>
        <v>12.328767123287671</v>
      </c>
      <c r="R174" s="344">
        <f t="shared" si="43"/>
        <v>22</v>
      </c>
      <c r="S174" s="344">
        <f t="shared" si="43"/>
        <v>20.33096926713948</v>
      </c>
    </row>
    <row r="175" spans="1:20" ht="12" x14ac:dyDescent="0.2">
      <c r="A175" s="359" t="s">
        <v>548</v>
      </c>
      <c r="B175" s="360">
        <v>69</v>
      </c>
      <c r="C175" s="360">
        <v>315</v>
      </c>
      <c r="D175" s="360">
        <f t="shared" si="55"/>
        <v>384</v>
      </c>
      <c r="E175" s="360">
        <v>64</v>
      </c>
      <c r="F175" s="360">
        <v>301</v>
      </c>
      <c r="G175" s="360">
        <f t="shared" si="56"/>
        <v>365</v>
      </c>
      <c r="H175" s="360">
        <v>14</v>
      </c>
      <c r="I175" s="360">
        <v>76</v>
      </c>
      <c r="J175" s="360">
        <f t="shared" si="57"/>
        <v>90</v>
      </c>
      <c r="K175" s="360">
        <v>14</v>
      </c>
      <c r="L175" s="360">
        <v>70</v>
      </c>
      <c r="M175" s="360">
        <f t="shared" si="58"/>
        <v>84</v>
      </c>
      <c r="N175" s="363">
        <f t="shared" si="42"/>
        <v>21.875</v>
      </c>
      <c r="O175" s="363">
        <f t="shared" si="42"/>
        <v>23.255813953488371</v>
      </c>
      <c r="P175" s="363">
        <f t="shared" si="42"/>
        <v>23.013698630136986</v>
      </c>
      <c r="Q175" s="344">
        <f t="shared" si="43"/>
        <v>20.289855072463769</v>
      </c>
      <c r="R175" s="344">
        <f t="shared" si="43"/>
        <v>22.222222222222221</v>
      </c>
      <c r="S175" s="344">
        <f t="shared" si="43"/>
        <v>21.875</v>
      </c>
    </row>
    <row r="176" spans="1:20" ht="12" x14ac:dyDescent="0.2">
      <c r="A176" s="359" t="s">
        <v>551</v>
      </c>
      <c r="B176" s="360">
        <v>18</v>
      </c>
      <c r="C176" s="360">
        <v>47</v>
      </c>
      <c r="D176" s="360">
        <f t="shared" si="55"/>
        <v>65</v>
      </c>
      <c r="E176" s="360">
        <v>17</v>
      </c>
      <c r="F176" s="360">
        <v>45</v>
      </c>
      <c r="G176" s="360">
        <f t="shared" si="56"/>
        <v>62</v>
      </c>
      <c r="H176" s="360">
        <v>15</v>
      </c>
      <c r="I176" s="360">
        <v>34</v>
      </c>
      <c r="J176" s="360">
        <f t="shared" si="57"/>
        <v>49</v>
      </c>
      <c r="K176" s="360">
        <v>15</v>
      </c>
      <c r="L176" s="360">
        <v>29</v>
      </c>
      <c r="M176" s="360">
        <f t="shared" si="58"/>
        <v>44</v>
      </c>
      <c r="N176" s="363">
        <f t="shared" si="42"/>
        <v>88.235294117647058</v>
      </c>
      <c r="O176" s="363">
        <f t="shared" si="42"/>
        <v>64.444444444444443</v>
      </c>
      <c r="P176" s="363">
        <f t="shared" si="42"/>
        <v>70.967741935483872</v>
      </c>
      <c r="Q176" s="344">
        <f t="shared" si="43"/>
        <v>83.333333333333343</v>
      </c>
      <c r="R176" s="344">
        <f t="shared" si="43"/>
        <v>61.702127659574465</v>
      </c>
      <c r="S176" s="344">
        <f t="shared" si="43"/>
        <v>67.692307692307693</v>
      </c>
    </row>
    <row r="177" spans="1:20" ht="12" x14ac:dyDescent="0.2">
      <c r="A177" s="359" t="s">
        <v>553</v>
      </c>
      <c r="B177" s="360">
        <v>31</v>
      </c>
      <c r="C177" s="360">
        <v>108</v>
      </c>
      <c r="D177" s="360">
        <f t="shared" si="55"/>
        <v>139</v>
      </c>
      <c r="E177" s="360">
        <v>29</v>
      </c>
      <c r="F177" s="360">
        <v>103</v>
      </c>
      <c r="G177" s="360">
        <f t="shared" si="56"/>
        <v>132</v>
      </c>
      <c r="H177" s="360">
        <v>14</v>
      </c>
      <c r="I177" s="360">
        <v>52</v>
      </c>
      <c r="J177" s="360">
        <f t="shared" si="57"/>
        <v>66</v>
      </c>
      <c r="K177" s="360">
        <v>12</v>
      </c>
      <c r="L177" s="360">
        <v>41</v>
      </c>
      <c r="M177" s="360">
        <f t="shared" si="58"/>
        <v>53</v>
      </c>
      <c r="N177" s="363">
        <f t="shared" si="42"/>
        <v>41.379310344827587</v>
      </c>
      <c r="O177" s="363">
        <f t="shared" si="42"/>
        <v>39.805825242718448</v>
      </c>
      <c r="P177" s="363">
        <f t="shared" si="42"/>
        <v>40.151515151515149</v>
      </c>
      <c r="Q177" s="344">
        <f t="shared" si="43"/>
        <v>38.70967741935484</v>
      </c>
      <c r="R177" s="344">
        <f t="shared" si="43"/>
        <v>37.962962962962962</v>
      </c>
      <c r="S177" s="344">
        <f t="shared" si="43"/>
        <v>38.129496402877699</v>
      </c>
    </row>
    <row r="178" spans="1:20" s="325" customFormat="1" ht="12" x14ac:dyDescent="0.2">
      <c r="A178" s="353" t="s">
        <v>122</v>
      </c>
      <c r="B178" s="354">
        <f>SUM(B179,B186,B199,B204,B194)</f>
        <v>1109</v>
      </c>
      <c r="C178" s="354">
        <f>SUM(C179,C186,C199,C204,C194)</f>
        <v>1606</v>
      </c>
      <c r="D178" s="354">
        <f>+C178+B178</f>
        <v>2715</v>
      </c>
      <c r="E178" s="354">
        <f>SUM(E179,E186,E199,E204,E194)</f>
        <v>1063</v>
      </c>
      <c r="F178" s="354">
        <f>SUM(F179,F186,F199,F204,F194)</f>
        <v>1529</v>
      </c>
      <c r="G178" s="354">
        <f>+F178+E178</f>
        <v>2592</v>
      </c>
      <c r="H178" s="354">
        <f>SUM(H179,H186,H199,H204,H194)</f>
        <v>816</v>
      </c>
      <c r="I178" s="354">
        <f>SUM(I179,I186,I199,I204,I194)</f>
        <v>1046</v>
      </c>
      <c r="J178" s="354">
        <f>+I178+H178</f>
        <v>1862</v>
      </c>
      <c r="K178" s="354">
        <f>SUM(K179,K186,K199,K204,K194)</f>
        <v>686</v>
      </c>
      <c r="L178" s="354">
        <f>SUM(L179,L186,L199,L204,L194)</f>
        <v>879</v>
      </c>
      <c r="M178" s="354">
        <f>+L178+K178</f>
        <v>1565</v>
      </c>
      <c r="N178" s="355">
        <f t="shared" si="42"/>
        <v>64.534336782690488</v>
      </c>
      <c r="O178" s="355">
        <f t="shared" si="42"/>
        <v>57.488554610856767</v>
      </c>
      <c r="P178" s="355">
        <f t="shared" si="42"/>
        <v>60.378086419753089</v>
      </c>
      <c r="Q178" s="355">
        <f t="shared" si="43"/>
        <v>61.857529305680792</v>
      </c>
      <c r="R178" s="355">
        <f t="shared" si="43"/>
        <v>54.732254047322535</v>
      </c>
      <c r="S178" s="355">
        <f t="shared" si="43"/>
        <v>57.642725598526702</v>
      </c>
      <c r="T178" s="356"/>
    </row>
    <row r="179" spans="1:20" s="325" customFormat="1" ht="12" x14ac:dyDescent="0.2">
      <c r="A179" s="357" t="s">
        <v>347</v>
      </c>
      <c r="B179" s="358">
        <f>SUM(B180:B185)</f>
        <v>318</v>
      </c>
      <c r="C179" s="358">
        <f>SUM(C180:C185)</f>
        <v>767</v>
      </c>
      <c r="D179" s="358">
        <f>+C179+B179</f>
        <v>1085</v>
      </c>
      <c r="E179" s="358">
        <f>SUM(E180:E185)</f>
        <v>303</v>
      </c>
      <c r="F179" s="358">
        <f>SUM(F180:F185)</f>
        <v>733</v>
      </c>
      <c r="G179" s="358">
        <f t="shared" ref="G179:G198" si="59">+F179+E179</f>
        <v>1036</v>
      </c>
      <c r="H179" s="358">
        <f>SUM(H180:H185)</f>
        <v>157</v>
      </c>
      <c r="I179" s="358">
        <f>SUM(I180:I185)</f>
        <v>364</v>
      </c>
      <c r="J179" s="358">
        <f t="shared" ref="J179:J198" si="60">+I179+H179</f>
        <v>521</v>
      </c>
      <c r="K179" s="358">
        <f>SUM(K180:K185)</f>
        <v>139</v>
      </c>
      <c r="L179" s="358">
        <f>SUM(L180:L185)</f>
        <v>321</v>
      </c>
      <c r="M179" s="358">
        <f t="shared" ref="M179:M198" si="61">+L179+K179</f>
        <v>460</v>
      </c>
      <c r="N179" s="343">
        <f t="shared" si="42"/>
        <v>45.874587458745872</v>
      </c>
      <c r="O179" s="343">
        <f t="shared" si="42"/>
        <v>43.792633015006821</v>
      </c>
      <c r="P179" s="343">
        <f t="shared" si="42"/>
        <v>44.401544401544399</v>
      </c>
      <c r="Q179" s="343">
        <f t="shared" si="43"/>
        <v>43.710691823899374</v>
      </c>
      <c r="R179" s="343">
        <f t="shared" si="43"/>
        <v>41.851368970013034</v>
      </c>
      <c r="S179" s="343">
        <f t="shared" si="43"/>
        <v>42.396313364055302</v>
      </c>
      <c r="T179" s="356"/>
    </row>
    <row r="180" spans="1:20" ht="24" x14ac:dyDescent="0.2">
      <c r="A180" s="362" t="s">
        <v>506</v>
      </c>
      <c r="B180" s="360">
        <v>26</v>
      </c>
      <c r="C180" s="360">
        <v>14</v>
      </c>
      <c r="D180" s="360">
        <f t="shared" ref="D180:D198" si="62">+C180+B180</f>
        <v>40</v>
      </c>
      <c r="E180" s="360">
        <v>26</v>
      </c>
      <c r="F180" s="360">
        <v>14</v>
      </c>
      <c r="G180" s="360">
        <f t="shared" si="59"/>
        <v>40</v>
      </c>
      <c r="H180" s="360">
        <v>26</v>
      </c>
      <c r="I180" s="360">
        <v>14</v>
      </c>
      <c r="J180" s="360">
        <f t="shared" si="60"/>
        <v>40</v>
      </c>
      <c r="K180" s="360">
        <v>21</v>
      </c>
      <c r="L180" s="360">
        <v>11</v>
      </c>
      <c r="M180" s="360">
        <f t="shared" si="61"/>
        <v>32</v>
      </c>
      <c r="N180" s="363">
        <f t="shared" ref="N180:P209" si="63">IF(E180=0,0,(K180/E180)*100)</f>
        <v>80.769230769230774</v>
      </c>
      <c r="O180" s="363">
        <f t="shared" si="63"/>
        <v>78.571428571428569</v>
      </c>
      <c r="P180" s="363">
        <f t="shared" si="63"/>
        <v>80</v>
      </c>
      <c r="Q180" s="344">
        <f t="shared" si="43"/>
        <v>80.769230769230774</v>
      </c>
      <c r="R180" s="344">
        <f t="shared" si="43"/>
        <v>78.571428571428569</v>
      </c>
      <c r="S180" s="344">
        <f t="shared" si="43"/>
        <v>80</v>
      </c>
    </row>
    <row r="181" spans="1:20" ht="12" x14ac:dyDescent="0.2">
      <c r="A181" s="359" t="s">
        <v>541</v>
      </c>
      <c r="B181" s="360">
        <v>120</v>
      </c>
      <c r="C181" s="360">
        <v>173</v>
      </c>
      <c r="D181" s="360">
        <f t="shared" si="62"/>
        <v>293</v>
      </c>
      <c r="E181" s="360">
        <v>112</v>
      </c>
      <c r="F181" s="360">
        <v>169</v>
      </c>
      <c r="G181" s="360">
        <f t="shared" si="59"/>
        <v>281</v>
      </c>
      <c r="H181" s="360">
        <v>39</v>
      </c>
      <c r="I181" s="360">
        <v>75</v>
      </c>
      <c r="J181" s="360">
        <f t="shared" si="60"/>
        <v>114</v>
      </c>
      <c r="K181" s="360">
        <v>37</v>
      </c>
      <c r="L181" s="360">
        <v>69</v>
      </c>
      <c r="M181" s="360">
        <f t="shared" si="61"/>
        <v>106</v>
      </c>
      <c r="N181" s="363">
        <f t="shared" si="63"/>
        <v>33.035714285714285</v>
      </c>
      <c r="O181" s="363">
        <f t="shared" si="63"/>
        <v>40.828402366863905</v>
      </c>
      <c r="P181" s="363">
        <f t="shared" si="63"/>
        <v>37.722419928825623</v>
      </c>
      <c r="Q181" s="344">
        <f t="shared" si="43"/>
        <v>30.833333333333336</v>
      </c>
      <c r="R181" s="344">
        <f t="shared" si="43"/>
        <v>39.884393063583815</v>
      </c>
      <c r="S181" s="344">
        <f t="shared" si="43"/>
        <v>36.177474402730375</v>
      </c>
    </row>
    <row r="182" spans="1:20" ht="12" x14ac:dyDescent="0.2">
      <c r="A182" s="359" t="s">
        <v>557</v>
      </c>
      <c r="B182" s="360">
        <v>36</v>
      </c>
      <c r="C182" s="360">
        <v>210</v>
      </c>
      <c r="D182" s="360">
        <f t="shared" si="62"/>
        <v>246</v>
      </c>
      <c r="E182" s="360">
        <v>32</v>
      </c>
      <c r="F182" s="360">
        <v>195</v>
      </c>
      <c r="G182" s="360">
        <f t="shared" si="59"/>
        <v>227</v>
      </c>
      <c r="H182" s="360">
        <v>16</v>
      </c>
      <c r="I182" s="360">
        <v>102</v>
      </c>
      <c r="J182" s="360">
        <f t="shared" si="60"/>
        <v>118</v>
      </c>
      <c r="K182" s="360">
        <v>13</v>
      </c>
      <c r="L182" s="360">
        <v>89</v>
      </c>
      <c r="M182" s="360">
        <f t="shared" si="61"/>
        <v>102</v>
      </c>
      <c r="N182" s="363">
        <f t="shared" si="63"/>
        <v>40.625</v>
      </c>
      <c r="O182" s="363">
        <f t="shared" si="63"/>
        <v>45.641025641025642</v>
      </c>
      <c r="P182" s="363">
        <f t="shared" si="63"/>
        <v>44.933920704845818</v>
      </c>
      <c r="Q182" s="344">
        <f t="shared" si="43"/>
        <v>36.111111111111107</v>
      </c>
      <c r="R182" s="344">
        <f t="shared" si="43"/>
        <v>42.38095238095238</v>
      </c>
      <c r="S182" s="344">
        <f t="shared" si="43"/>
        <v>41.463414634146339</v>
      </c>
    </row>
    <row r="183" spans="1:20" ht="12" x14ac:dyDescent="0.2">
      <c r="A183" s="359" t="s">
        <v>550</v>
      </c>
      <c r="B183" s="360">
        <v>58</v>
      </c>
      <c r="C183" s="360">
        <v>38</v>
      </c>
      <c r="D183" s="360">
        <f t="shared" si="62"/>
        <v>96</v>
      </c>
      <c r="E183" s="360">
        <v>57</v>
      </c>
      <c r="F183" s="360">
        <v>36</v>
      </c>
      <c r="G183" s="360">
        <f t="shared" si="59"/>
        <v>93</v>
      </c>
      <c r="H183" s="360">
        <v>40</v>
      </c>
      <c r="I183" s="360">
        <v>27</v>
      </c>
      <c r="J183" s="360">
        <f t="shared" si="60"/>
        <v>67</v>
      </c>
      <c r="K183" s="360">
        <v>36</v>
      </c>
      <c r="L183" s="360">
        <v>23</v>
      </c>
      <c r="M183" s="360">
        <f t="shared" si="61"/>
        <v>59</v>
      </c>
      <c r="N183" s="363">
        <f t="shared" si="63"/>
        <v>63.157894736842103</v>
      </c>
      <c r="O183" s="363">
        <f t="shared" si="63"/>
        <v>63.888888888888886</v>
      </c>
      <c r="P183" s="363">
        <f t="shared" si="63"/>
        <v>63.44086021505376</v>
      </c>
      <c r="Q183" s="344">
        <f t="shared" si="43"/>
        <v>62.068965517241381</v>
      </c>
      <c r="R183" s="344">
        <f t="shared" si="43"/>
        <v>60.526315789473685</v>
      </c>
      <c r="S183" s="344">
        <f t="shared" si="43"/>
        <v>61.458333333333336</v>
      </c>
    </row>
    <row r="184" spans="1:20" ht="12" x14ac:dyDescent="0.2">
      <c r="A184" s="359" t="s">
        <v>552</v>
      </c>
      <c r="B184" s="360">
        <v>42</v>
      </c>
      <c r="C184" s="360">
        <v>228</v>
      </c>
      <c r="D184" s="360">
        <f t="shared" si="62"/>
        <v>270</v>
      </c>
      <c r="E184" s="360">
        <v>40</v>
      </c>
      <c r="F184" s="360">
        <v>218</v>
      </c>
      <c r="G184" s="360">
        <f t="shared" si="59"/>
        <v>258</v>
      </c>
      <c r="H184" s="360">
        <v>21</v>
      </c>
      <c r="I184" s="360">
        <v>102</v>
      </c>
      <c r="J184" s="360">
        <f t="shared" si="60"/>
        <v>123</v>
      </c>
      <c r="K184" s="360">
        <v>19</v>
      </c>
      <c r="L184" s="360">
        <v>88</v>
      </c>
      <c r="M184" s="360">
        <f t="shared" si="61"/>
        <v>107</v>
      </c>
      <c r="N184" s="363">
        <f t="shared" si="63"/>
        <v>47.5</v>
      </c>
      <c r="O184" s="363">
        <f t="shared" si="63"/>
        <v>40.366972477064223</v>
      </c>
      <c r="P184" s="363">
        <f t="shared" si="63"/>
        <v>41.472868217054263</v>
      </c>
      <c r="Q184" s="344">
        <f t="shared" si="43"/>
        <v>45.238095238095241</v>
      </c>
      <c r="R184" s="344">
        <f t="shared" si="43"/>
        <v>38.596491228070171</v>
      </c>
      <c r="S184" s="344">
        <f t="shared" si="43"/>
        <v>39.629629629629633</v>
      </c>
    </row>
    <row r="185" spans="1:20" ht="12" x14ac:dyDescent="0.2">
      <c r="A185" s="359" t="s">
        <v>553</v>
      </c>
      <c r="B185" s="360">
        <v>36</v>
      </c>
      <c r="C185" s="360">
        <v>104</v>
      </c>
      <c r="D185" s="360">
        <f t="shared" si="62"/>
        <v>140</v>
      </c>
      <c r="E185" s="360">
        <v>36</v>
      </c>
      <c r="F185" s="360">
        <v>101</v>
      </c>
      <c r="G185" s="360">
        <f t="shared" si="59"/>
        <v>137</v>
      </c>
      <c r="H185" s="360">
        <v>15</v>
      </c>
      <c r="I185" s="360">
        <v>44</v>
      </c>
      <c r="J185" s="360">
        <f t="shared" si="60"/>
        <v>59</v>
      </c>
      <c r="K185" s="360">
        <v>13</v>
      </c>
      <c r="L185" s="360">
        <v>41</v>
      </c>
      <c r="M185" s="360">
        <f t="shared" si="61"/>
        <v>54</v>
      </c>
      <c r="N185" s="363">
        <f t="shared" si="63"/>
        <v>36.111111111111107</v>
      </c>
      <c r="O185" s="363">
        <f t="shared" si="63"/>
        <v>40.594059405940598</v>
      </c>
      <c r="P185" s="363">
        <f t="shared" si="63"/>
        <v>39.416058394160586</v>
      </c>
      <c r="Q185" s="344">
        <f t="shared" si="43"/>
        <v>36.111111111111107</v>
      </c>
      <c r="R185" s="344">
        <f t="shared" si="43"/>
        <v>39.42307692307692</v>
      </c>
      <c r="S185" s="344">
        <f t="shared" si="43"/>
        <v>38.571428571428577</v>
      </c>
    </row>
    <row r="186" spans="1:20" s="325" customFormat="1" ht="12" x14ac:dyDescent="0.2">
      <c r="A186" s="357" t="s">
        <v>345</v>
      </c>
      <c r="B186" s="358">
        <f>SUM(B187:B193)</f>
        <v>197</v>
      </c>
      <c r="C186" s="358">
        <f>SUM(C187:C193)</f>
        <v>285</v>
      </c>
      <c r="D186" s="358">
        <f t="shared" si="62"/>
        <v>482</v>
      </c>
      <c r="E186" s="358">
        <f>SUM(E187:E193)</f>
        <v>189</v>
      </c>
      <c r="F186" s="358">
        <f>SUM(F187:F193)</f>
        <v>270</v>
      </c>
      <c r="G186" s="358">
        <f t="shared" si="59"/>
        <v>459</v>
      </c>
      <c r="H186" s="358">
        <f>SUM(H187:H193)</f>
        <v>160</v>
      </c>
      <c r="I186" s="358">
        <f>SUM(I187:I193)</f>
        <v>211</v>
      </c>
      <c r="J186" s="358">
        <f t="shared" si="60"/>
        <v>371</v>
      </c>
      <c r="K186" s="358">
        <f>SUM(K187:K193)</f>
        <v>134</v>
      </c>
      <c r="L186" s="358">
        <f>SUM(L187:L193)</f>
        <v>168</v>
      </c>
      <c r="M186" s="358">
        <f t="shared" si="61"/>
        <v>302</v>
      </c>
      <c r="N186" s="343">
        <f t="shared" si="63"/>
        <v>70.899470899470899</v>
      </c>
      <c r="O186" s="343">
        <f t="shared" si="63"/>
        <v>62.222222222222221</v>
      </c>
      <c r="P186" s="343">
        <f t="shared" si="63"/>
        <v>65.795206971677558</v>
      </c>
      <c r="Q186" s="343">
        <f t="shared" si="43"/>
        <v>68.020304568527919</v>
      </c>
      <c r="R186" s="343">
        <f t="shared" si="43"/>
        <v>58.947368421052623</v>
      </c>
      <c r="S186" s="343">
        <f t="shared" si="43"/>
        <v>62.655601659751035</v>
      </c>
      <c r="T186" s="356"/>
    </row>
    <row r="187" spans="1:20" ht="12" x14ac:dyDescent="0.2">
      <c r="A187" s="359" t="s">
        <v>533</v>
      </c>
      <c r="B187" s="360">
        <v>28</v>
      </c>
      <c r="C187" s="360">
        <v>35</v>
      </c>
      <c r="D187" s="360">
        <f t="shared" si="62"/>
        <v>63</v>
      </c>
      <c r="E187" s="360">
        <v>26</v>
      </c>
      <c r="F187" s="360">
        <v>33</v>
      </c>
      <c r="G187" s="360">
        <f t="shared" si="59"/>
        <v>59</v>
      </c>
      <c r="H187" s="360">
        <v>24</v>
      </c>
      <c r="I187" s="360">
        <v>26</v>
      </c>
      <c r="J187" s="360">
        <f t="shared" si="60"/>
        <v>50</v>
      </c>
      <c r="K187" s="360">
        <v>20</v>
      </c>
      <c r="L187" s="360">
        <v>18</v>
      </c>
      <c r="M187" s="360">
        <f t="shared" si="61"/>
        <v>38</v>
      </c>
      <c r="N187" s="363">
        <f t="shared" si="63"/>
        <v>76.923076923076934</v>
      </c>
      <c r="O187" s="363">
        <f t="shared" si="63"/>
        <v>54.54545454545454</v>
      </c>
      <c r="P187" s="363">
        <f t="shared" si="63"/>
        <v>64.406779661016941</v>
      </c>
      <c r="Q187" s="344">
        <f t="shared" si="43"/>
        <v>71.428571428571431</v>
      </c>
      <c r="R187" s="344">
        <f t="shared" si="43"/>
        <v>51.428571428571423</v>
      </c>
      <c r="S187" s="344">
        <f t="shared" si="43"/>
        <v>60.317460317460316</v>
      </c>
    </row>
    <row r="188" spans="1:20" ht="12" x14ac:dyDescent="0.2">
      <c r="A188" s="359" t="s">
        <v>542</v>
      </c>
      <c r="B188" s="360">
        <v>45</v>
      </c>
      <c r="C188" s="360">
        <v>92</v>
      </c>
      <c r="D188" s="360">
        <f t="shared" si="62"/>
        <v>137</v>
      </c>
      <c r="E188" s="360">
        <v>45</v>
      </c>
      <c r="F188" s="360">
        <v>90</v>
      </c>
      <c r="G188" s="360">
        <f t="shared" si="59"/>
        <v>135</v>
      </c>
      <c r="H188" s="360">
        <v>39</v>
      </c>
      <c r="I188" s="360">
        <v>61</v>
      </c>
      <c r="J188" s="360">
        <f t="shared" si="60"/>
        <v>100</v>
      </c>
      <c r="K188" s="360">
        <v>32</v>
      </c>
      <c r="L188" s="360">
        <v>52</v>
      </c>
      <c r="M188" s="360">
        <f t="shared" si="61"/>
        <v>84</v>
      </c>
      <c r="N188" s="363">
        <f t="shared" si="63"/>
        <v>71.111111111111114</v>
      </c>
      <c r="O188" s="363">
        <f t="shared" si="63"/>
        <v>57.777777777777771</v>
      </c>
      <c r="P188" s="363">
        <f t="shared" si="63"/>
        <v>62.222222222222221</v>
      </c>
      <c r="Q188" s="344">
        <f t="shared" si="43"/>
        <v>71.111111111111114</v>
      </c>
      <c r="R188" s="344">
        <f t="shared" si="43"/>
        <v>56.521739130434781</v>
      </c>
      <c r="S188" s="344">
        <f t="shared" si="43"/>
        <v>61.313868613138688</v>
      </c>
    </row>
    <row r="189" spans="1:20" ht="24" x14ac:dyDescent="0.2">
      <c r="A189" s="362" t="s">
        <v>598</v>
      </c>
      <c r="B189" s="360">
        <v>13</v>
      </c>
      <c r="C189" s="360">
        <v>16</v>
      </c>
      <c r="D189" s="360">
        <f t="shared" si="62"/>
        <v>29</v>
      </c>
      <c r="E189" s="360">
        <v>12</v>
      </c>
      <c r="F189" s="360">
        <v>16</v>
      </c>
      <c r="G189" s="360">
        <f t="shared" si="59"/>
        <v>28</v>
      </c>
      <c r="H189" s="360">
        <v>12</v>
      </c>
      <c r="I189" s="360">
        <v>15</v>
      </c>
      <c r="J189" s="360">
        <f t="shared" si="60"/>
        <v>27</v>
      </c>
      <c r="K189" s="360">
        <v>11</v>
      </c>
      <c r="L189" s="360">
        <v>11</v>
      </c>
      <c r="M189" s="360">
        <f t="shared" si="61"/>
        <v>22</v>
      </c>
      <c r="N189" s="363">
        <f t="shared" si="63"/>
        <v>91.666666666666657</v>
      </c>
      <c r="O189" s="363">
        <f t="shared" si="63"/>
        <v>68.75</v>
      </c>
      <c r="P189" s="363">
        <f t="shared" si="63"/>
        <v>78.571428571428569</v>
      </c>
      <c r="Q189" s="344">
        <f t="shared" si="43"/>
        <v>84.615384615384613</v>
      </c>
      <c r="R189" s="344">
        <f t="shared" si="43"/>
        <v>68.75</v>
      </c>
      <c r="S189" s="344">
        <f t="shared" si="43"/>
        <v>75.862068965517238</v>
      </c>
    </row>
    <row r="190" spans="1:20" ht="12" x14ac:dyDescent="0.2">
      <c r="A190" s="359" t="s">
        <v>546</v>
      </c>
      <c r="B190" s="360">
        <v>26</v>
      </c>
      <c r="C190" s="360">
        <v>27</v>
      </c>
      <c r="D190" s="360">
        <f t="shared" si="62"/>
        <v>53</v>
      </c>
      <c r="E190" s="360">
        <v>26</v>
      </c>
      <c r="F190" s="360">
        <v>26</v>
      </c>
      <c r="G190" s="360">
        <f t="shared" si="59"/>
        <v>52</v>
      </c>
      <c r="H190" s="360">
        <v>26</v>
      </c>
      <c r="I190" s="360">
        <v>26</v>
      </c>
      <c r="J190" s="360">
        <f t="shared" si="60"/>
        <v>52</v>
      </c>
      <c r="K190" s="360">
        <v>21</v>
      </c>
      <c r="L190" s="360">
        <v>21</v>
      </c>
      <c r="M190" s="360">
        <f t="shared" si="61"/>
        <v>42</v>
      </c>
      <c r="N190" s="363">
        <f t="shared" si="63"/>
        <v>80.769230769230774</v>
      </c>
      <c r="O190" s="363">
        <f t="shared" si="63"/>
        <v>80.769230769230774</v>
      </c>
      <c r="P190" s="363">
        <f t="shared" si="63"/>
        <v>80.769230769230774</v>
      </c>
      <c r="Q190" s="344">
        <f t="shared" si="43"/>
        <v>80.769230769230774</v>
      </c>
      <c r="R190" s="344">
        <f t="shared" si="43"/>
        <v>77.777777777777786</v>
      </c>
      <c r="S190" s="344">
        <f t="shared" si="43"/>
        <v>79.245283018867923</v>
      </c>
    </row>
    <row r="191" spans="1:20" ht="12" x14ac:dyDescent="0.2">
      <c r="A191" s="359" t="s">
        <v>698</v>
      </c>
      <c r="B191" s="360">
        <v>15</v>
      </c>
      <c r="C191" s="360">
        <v>8</v>
      </c>
      <c r="D191" s="360">
        <f t="shared" si="62"/>
        <v>23</v>
      </c>
      <c r="E191" s="360">
        <v>14</v>
      </c>
      <c r="F191" s="360">
        <v>7</v>
      </c>
      <c r="G191" s="360">
        <f t="shared" si="59"/>
        <v>21</v>
      </c>
      <c r="H191" s="360">
        <v>13</v>
      </c>
      <c r="I191" s="360">
        <v>7</v>
      </c>
      <c r="J191" s="360">
        <f t="shared" si="60"/>
        <v>20</v>
      </c>
      <c r="K191" s="360">
        <v>12</v>
      </c>
      <c r="L191" s="360">
        <v>5</v>
      </c>
      <c r="M191" s="360">
        <f t="shared" si="61"/>
        <v>17</v>
      </c>
      <c r="N191" s="363">
        <f t="shared" si="63"/>
        <v>85.714285714285708</v>
      </c>
      <c r="O191" s="363">
        <f t="shared" si="63"/>
        <v>71.428571428571431</v>
      </c>
      <c r="P191" s="363">
        <f t="shared" si="63"/>
        <v>80.952380952380949</v>
      </c>
      <c r="Q191" s="344">
        <f t="shared" si="43"/>
        <v>80</v>
      </c>
      <c r="R191" s="344">
        <f t="shared" si="43"/>
        <v>62.5</v>
      </c>
      <c r="S191" s="344">
        <f t="shared" si="43"/>
        <v>73.91304347826086</v>
      </c>
    </row>
    <row r="192" spans="1:20" ht="12" x14ac:dyDescent="0.2">
      <c r="A192" s="362" t="s">
        <v>547</v>
      </c>
      <c r="B192" s="360">
        <v>57</v>
      </c>
      <c r="C192" s="360">
        <v>93</v>
      </c>
      <c r="D192" s="360">
        <f t="shared" si="62"/>
        <v>150</v>
      </c>
      <c r="E192" s="360">
        <v>54</v>
      </c>
      <c r="F192" s="360">
        <v>86</v>
      </c>
      <c r="G192" s="360">
        <f t="shared" si="59"/>
        <v>140</v>
      </c>
      <c r="H192" s="360">
        <v>36</v>
      </c>
      <c r="I192" s="360">
        <v>64</v>
      </c>
      <c r="J192" s="360">
        <f t="shared" si="60"/>
        <v>100</v>
      </c>
      <c r="K192" s="360">
        <v>29</v>
      </c>
      <c r="L192" s="360">
        <v>51</v>
      </c>
      <c r="M192" s="360">
        <f t="shared" si="61"/>
        <v>80</v>
      </c>
      <c r="N192" s="363">
        <f t="shared" si="63"/>
        <v>53.703703703703709</v>
      </c>
      <c r="O192" s="363">
        <f t="shared" si="63"/>
        <v>59.302325581395351</v>
      </c>
      <c r="P192" s="363">
        <f t="shared" si="63"/>
        <v>57.142857142857139</v>
      </c>
      <c r="Q192" s="344">
        <f t="shared" si="43"/>
        <v>50.877192982456144</v>
      </c>
      <c r="R192" s="344">
        <f t="shared" si="43"/>
        <v>54.838709677419352</v>
      </c>
      <c r="S192" s="344">
        <f t="shared" si="43"/>
        <v>53.333333333333336</v>
      </c>
    </row>
    <row r="193" spans="1:20" ht="24" x14ac:dyDescent="0.2">
      <c r="A193" s="362" t="s">
        <v>599</v>
      </c>
      <c r="B193" s="360">
        <v>13</v>
      </c>
      <c r="C193" s="360">
        <v>14</v>
      </c>
      <c r="D193" s="360">
        <f t="shared" si="62"/>
        <v>27</v>
      </c>
      <c r="E193" s="360">
        <v>12</v>
      </c>
      <c r="F193" s="360">
        <v>12</v>
      </c>
      <c r="G193" s="360">
        <f t="shared" si="59"/>
        <v>24</v>
      </c>
      <c r="H193" s="360">
        <v>10</v>
      </c>
      <c r="I193" s="360">
        <v>12</v>
      </c>
      <c r="J193" s="360">
        <f t="shared" si="60"/>
        <v>22</v>
      </c>
      <c r="K193" s="360">
        <v>9</v>
      </c>
      <c r="L193" s="360">
        <v>10</v>
      </c>
      <c r="M193" s="360">
        <f t="shared" si="61"/>
        <v>19</v>
      </c>
      <c r="N193" s="363">
        <f t="shared" si="63"/>
        <v>75</v>
      </c>
      <c r="O193" s="363">
        <f t="shared" si="63"/>
        <v>83.333333333333343</v>
      </c>
      <c r="P193" s="363">
        <f t="shared" si="63"/>
        <v>79.166666666666657</v>
      </c>
      <c r="Q193" s="344">
        <f t="shared" si="43"/>
        <v>69.230769230769226</v>
      </c>
      <c r="R193" s="344">
        <f t="shared" si="43"/>
        <v>71.428571428571431</v>
      </c>
      <c r="S193" s="344">
        <f t="shared" si="43"/>
        <v>70.370370370370367</v>
      </c>
    </row>
    <row r="194" spans="1:20" s="325" customFormat="1" ht="12" x14ac:dyDescent="0.2">
      <c r="A194" s="357" t="s">
        <v>346</v>
      </c>
      <c r="B194" s="358">
        <f>SUM(B195:B198)</f>
        <v>75</v>
      </c>
      <c r="C194" s="358">
        <f>SUM(C195:C198)</f>
        <v>145</v>
      </c>
      <c r="D194" s="358">
        <f t="shared" si="62"/>
        <v>220</v>
      </c>
      <c r="E194" s="358">
        <f>SUM(E195:E198)</f>
        <v>72</v>
      </c>
      <c r="F194" s="358">
        <f>SUM(F195:F198)</f>
        <v>139</v>
      </c>
      <c r="G194" s="358">
        <f t="shared" si="59"/>
        <v>211</v>
      </c>
      <c r="H194" s="358">
        <f>SUM(H195:H198)</f>
        <v>72</v>
      </c>
      <c r="I194" s="358">
        <f>SUM(I195:I198)</f>
        <v>139</v>
      </c>
      <c r="J194" s="358">
        <f t="shared" si="60"/>
        <v>211</v>
      </c>
      <c r="K194" s="358">
        <f>SUM(K195:K198)</f>
        <v>55</v>
      </c>
      <c r="L194" s="358">
        <f>SUM(L195:L198)</f>
        <v>115</v>
      </c>
      <c r="M194" s="358">
        <f t="shared" si="61"/>
        <v>170</v>
      </c>
      <c r="N194" s="343">
        <f t="shared" si="63"/>
        <v>76.388888888888886</v>
      </c>
      <c r="O194" s="343">
        <f t="shared" si="63"/>
        <v>82.733812949640281</v>
      </c>
      <c r="P194" s="343">
        <f t="shared" si="63"/>
        <v>80.568720379146924</v>
      </c>
      <c r="Q194" s="343">
        <f t="shared" si="43"/>
        <v>73.333333333333329</v>
      </c>
      <c r="R194" s="343">
        <f t="shared" si="43"/>
        <v>79.310344827586206</v>
      </c>
      <c r="S194" s="343">
        <f t="shared" si="43"/>
        <v>77.272727272727266</v>
      </c>
      <c r="T194" s="356"/>
    </row>
    <row r="195" spans="1:20" ht="12" x14ac:dyDescent="0.2">
      <c r="A195" s="359" t="s">
        <v>533</v>
      </c>
      <c r="B195" s="360">
        <v>16</v>
      </c>
      <c r="C195" s="360">
        <v>20</v>
      </c>
      <c r="D195" s="360">
        <f t="shared" si="62"/>
        <v>36</v>
      </c>
      <c r="E195" s="360">
        <v>16</v>
      </c>
      <c r="F195" s="360">
        <v>20</v>
      </c>
      <c r="G195" s="360">
        <f t="shared" si="59"/>
        <v>36</v>
      </c>
      <c r="H195" s="360">
        <v>16</v>
      </c>
      <c r="I195" s="360">
        <v>20</v>
      </c>
      <c r="J195" s="360">
        <f t="shared" si="60"/>
        <v>36</v>
      </c>
      <c r="K195" s="360">
        <v>14</v>
      </c>
      <c r="L195" s="360">
        <v>17</v>
      </c>
      <c r="M195" s="360">
        <f t="shared" si="61"/>
        <v>31</v>
      </c>
      <c r="N195" s="363">
        <f t="shared" si="63"/>
        <v>87.5</v>
      </c>
      <c r="O195" s="363">
        <f t="shared" si="63"/>
        <v>85</v>
      </c>
      <c r="P195" s="363">
        <f t="shared" si="63"/>
        <v>86.111111111111114</v>
      </c>
      <c r="Q195" s="344">
        <f t="shared" si="43"/>
        <v>87.5</v>
      </c>
      <c r="R195" s="344">
        <f t="shared" si="43"/>
        <v>85</v>
      </c>
      <c r="S195" s="344">
        <f t="shared" si="43"/>
        <v>86.111111111111114</v>
      </c>
    </row>
    <row r="196" spans="1:20" ht="12" x14ac:dyDescent="0.2">
      <c r="A196" s="359" t="s">
        <v>538</v>
      </c>
      <c r="B196" s="360">
        <v>30</v>
      </c>
      <c r="C196" s="360">
        <v>30</v>
      </c>
      <c r="D196" s="360">
        <f t="shared" si="62"/>
        <v>60</v>
      </c>
      <c r="E196" s="360">
        <v>28</v>
      </c>
      <c r="F196" s="360">
        <v>30</v>
      </c>
      <c r="G196" s="360">
        <f t="shared" si="59"/>
        <v>58</v>
      </c>
      <c r="H196" s="360">
        <v>28</v>
      </c>
      <c r="I196" s="360">
        <v>30</v>
      </c>
      <c r="J196" s="360">
        <f t="shared" si="60"/>
        <v>58</v>
      </c>
      <c r="K196" s="360">
        <v>20</v>
      </c>
      <c r="L196" s="360">
        <v>25</v>
      </c>
      <c r="M196" s="360">
        <f t="shared" si="61"/>
        <v>45</v>
      </c>
      <c r="N196" s="363">
        <f t="shared" si="63"/>
        <v>71.428571428571431</v>
      </c>
      <c r="O196" s="363">
        <f t="shared" si="63"/>
        <v>83.333333333333343</v>
      </c>
      <c r="P196" s="363">
        <f t="shared" si="63"/>
        <v>77.58620689655173</v>
      </c>
      <c r="Q196" s="344">
        <f t="shared" si="43"/>
        <v>66.666666666666657</v>
      </c>
      <c r="R196" s="344">
        <f t="shared" si="43"/>
        <v>83.333333333333343</v>
      </c>
      <c r="S196" s="344">
        <f t="shared" si="43"/>
        <v>75</v>
      </c>
    </row>
    <row r="197" spans="1:20" ht="12" x14ac:dyDescent="0.2">
      <c r="A197" s="359" t="s">
        <v>561</v>
      </c>
      <c r="B197" s="360">
        <v>16</v>
      </c>
      <c r="C197" s="360">
        <v>42</v>
      </c>
      <c r="D197" s="360">
        <f t="shared" si="62"/>
        <v>58</v>
      </c>
      <c r="E197" s="360">
        <v>16</v>
      </c>
      <c r="F197" s="360">
        <v>40</v>
      </c>
      <c r="G197" s="360">
        <f t="shared" si="59"/>
        <v>56</v>
      </c>
      <c r="H197" s="360">
        <v>16</v>
      </c>
      <c r="I197" s="360">
        <v>40</v>
      </c>
      <c r="J197" s="360">
        <f t="shared" si="60"/>
        <v>56</v>
      </c>
      <c r="K197" s="360">
        <v>12</v>
      </c>
      <c r="L197" s="360">
        <v>34</v>
      </c>
      <c r="M197" s="360">
        <f t="shared" si="61"/>
        <v>46</v>
      </c>
      <c r="N197" s="363">
        <f t="shared" si="63"/>
        <v>75</v>
      </c>
      <c r="O197" s="363">
        <f t="shared" si="63"/>
        <v>85</v>
      </c>
      <c r="P197" s="363">
        <f t="shared" si="63"/>
        <v>82.142857142857139</v>
      </c>
      <c r="Q197" s="344">
        <f t="shared" si="43"/>
        <v>75</v>
      </c>
      <c r="R197" s="344">
        <f t="shared" si="43"/>
        <v>80.952380952380949</v>
      </c>
      <c r="S197" s="344">
        <f t="shared" si="43"/>
        <v>79.310344827586206</v>
      </c>
    </row>
    <row r="198" spans="1:20" ht="12" x14ac:dyDescent="0.2">
      <c r="A198" s="362" t="s">
        <v>552</v>
      </c>
      <c r="B198" s="360">
        <v>13</v>
      </c>
      <c r="C198" s="360">
        <v>53</v>
      </c>
      <c r="D198" s="360">
        <f t="shared" si="62"/>
        <v>66</v>
      </c>
      <c r="E198" s="360">
        <v>12</v>
      </c>
      <c r="F198" s="360">
        <v>49</v>
      </c>
      <c r="G198" s="360">
        <f t="shared" si="59"/>
        <v>61</v>
      </c>
      <c r="H198" s="360">
        <v>12</v>
      </c>
      <c r="I198" s="360">
        <v>49</v>
      </c>
      <c r="J198" s="360">
        <f t="shared" si="60"/>
        <v>61</v>
      </c>
      <c r="K198" s="360">
        <v>9</v>
      </c>
      <c r="L198" s="360">
        <v>39</v>
      </c>
      <c r="M198" s="360">
        <f t="shared" si="61"/>
        <v>48</v>
      </c>
      <c r="N198" s="363">
        <f t="shared" si="63"/>
        <v>75</v>
      </c>
      <c r="O198" s="363">
        <f t="shared" si="63"/>
        <v>79.591836734693871</v>
      </c>
      <c r="P198" s="363">
        <f t="shared" si="63"/>
        <v>78.688524590163937</v>
      </c>
      <c r="Q198" s="344">
        <f t="shared" si="43"/>
        <v>69.230769230769226</v>
      </c>
      <c r="R198" s="344">
        <f t="shared" si="43"/>
        <v>73.584905660377359</v>
      </c>
      <c r="S198" s="344">
        <f t="shared" si="43"/>
        <v>72.727272727272734</v>
      </c>
    </row>
    <row r="199" spans="1:20" ht="12" x14ac:dyDescent="0.2">
      <c r="A199" s="357" t="s">
        <v>121</v>
      </c>
      <c r="B199" s="358">
        <f>SUM(B200:B203)</f>
        <v>269</v>
      </c>
      <c r="C199" s="358">
        <f>SUM(C200:C203)</f>
        <v>263</v>
      </c>
      <c r="D199" s="358">
        <f t="shared" ref="D199:M199" si="64">SUM(D200:D203)</f>
        <v>532</v>
      </c>
      <c r="E199" s="358">
        <f t="shared" si="64"/>
        <v>255</v>
      </c>
      <c r="F199" s="358">
        <f t="shared" si="64"/>
        <v>245</v>
      </c>
      <c r="G199" s="358">
        <f t="shared" si="64"/>
        <v>500</v>
      </c>
      <c r="H199" s="358">
        <f t="shared" si="64"/>
        <v>198</v>
      </c>
      <c r="I199" s="358">
        <f t="shared" si="64"/>
        <v>198</v>
      </c>
      <c r="J199" s="358">
        <f t="shared" si="64"/>
        <v>396</v>
      </c>
      <c r="K199" s="358">
        <f t="shared" si="64"/>
        <v>158</v>
      </c>
      <c r="L199" s="358">
        <f t="shared" si="64"/>
        <v>160</v>
      </c>
      <c r="M199" s="358">
        <f t="shared" si="64"/>
        <v>318</v>
      </c>
      <c r="N199" s="343">
        <f t="shared" si="63"/>
        <v>61.96078431372549</v>
      </c>
      <c r="O199" s="343">
        <f t="shared" si="63"/>
        <v>65.306122448979593</v>
      </c>
      <c r="P199" s="343">
        <f t="shared" si="63"/>
        <v>63.6</v>
      </c>
      <c r="Q199" s="343">
        <f t="shared" si="43"/>
        <v>58.736059479553901</v>
      </c>
      <c r="R199" s="343">
        <f t="shared" si="43"/>
        <v>60.836501901140686</v>
      </c>
      <c r="S199" s="343">
        <f t="shared" si="43"/>
        <v>59.774436090225571</v>
      </c>
    </row>
    <row r="200" spans="1:20" ht="12" x14ac:dyDescent="0.2">
      <c r="A200" s="359" t="s">
        <v>568</v>
      </c>
      <c r="B200" s="360">
        <v>109</v>
      </c>
      <c r="C200" s="360">
        <v>40</v>
      </c>
      <c r="D200" s="360">
        <f>+C200+B200</f>
        <v>149</v>
      </c>
      <c r="E200" s="360">
        <v>102</v>
      </c>
      <c r="F200" s="360">
        <v>38</v>
      </c>
      <c r="G200" s="360">
        <f>+F200+E200</f>
        <v>140</v>
      </c>
      <c r="H200" s="360">
        <v>74</v>
      </c>
      <c r="I200" s="360">
        <v>27</v>
      </c>
      <c r="J200" s="360">
        <f>+I200+H200</f>
        <v>101</v>
      </c>
      <c r="K200" s="360">
        <v>54</v>
      </c>
      <c r="L200" s="360">
        <v>22</v>
      </c>
      <c r="M200" s="360">
        <f>+L200+K200</f>
        <v>76</v>
      </c>
      <c r="N200" s="363">
        <f t="shared" si="63"/>
        <v>52.941176470588239</v>
      </c>
      <c r="O200" s="363">
        <f t="shared" si="63"/>
        <v>57.894736842105267</v>
      </c>
      <c r="P200" s="363">
        <f t="shared" si="63"/>
        <v>54.285714285714285</v>
      </c>
      <c r="Q200" s="344">
        <f t="shared" si="43"/>
        <v>49.541284403669728</v>
      </c>
      <c r="R200" s="344">
        <f t="shared" si="43"/>
        <v>55.000000000000007</v>
      </c>
      <c r="S200" s="344">
        <f t="shared" si="43"/>
        <v>51.006711409395976</v>
      </c>
    </row>
    <row r="201" spans="1:20" ht="12" x14ac:dyDescent="0.2">
      <c r="A201" s="359" t="s">
        <v>600</v>
      </c>
      <c r="B201" s="360">
        <v>43</v>
      </c>
      <c r="C201" s="360">
        <v>7</v>
      </c>
      <c r="D201" s="360">
        <f>+C201+B201</f>
        <v>50</v>
      </c>
      <c r="E201" s="360">
        <v>43</v>
      </c>
      <c r="F201" s="360">
        <v>7</v>
      </c>
      <c r="G201" s="360">
        <f>+F201+E201</f>
        <v>50</v>
      </c>
      <c r="H201" s="360">
        <v>41</v>
      </c>
      <c r="I201" s="360">
        <v>7</v>
      </c>
      <c r="J201" s="360">
        <f>+I201+H201</f>
        <v>48</v>
      </c>
      <c r="K201" s="360">
        <v>32</v>
      </c>
      <c r="L201" s="360">
        <v>4</v>
      </c>
      <c r="M201" s="360">
        <f>+L201+K201</f>
        <v>36</v>
      </c>
      <c r="N201" s="363">
        <f t="shared" si="63"/>
        <v>74.418604651162795</v>
      </c>
      <c r="O201" s="363">
        <f t="shared" si="63"/>
        <v>57.142857142857139</v>
      </c>
      <c r="P201" s="363">
        <f t="shared" si="63"/>
        <v>72</v>
      </c>
      <c r="Q201" s="344">
        <f t="shared" si="43"/>
        <v>74.418604651162795</v>
      </c>
      <c r="R201" s="344">
        <f t="shared" si="43"/>
        <v>57.142857142857139</v>
      </c>
      <c r="S201" s="344">
        <f t="shared" si="43"/>
        <v>72</v>
      </c>
    </row>
    <row r="202" spans="1:20" ht="12" x14ac:dyDescent="0.2">
      <c r="A202" s="359" t="s">
        <v>537</v>
      </c>
      <c r="B202" s="360">
        <v>89</v>
      </c>
      <c r="C202" s="360">
        <v>127</v>
      </c>
      <c r="D202" s="360">
        <f>+C202+B202</f>
        <v>216</v>
      </c>
      <c r="E202" s="360">
        <v>84</v>
      </c>
      <c r="F202" s="360">
        <v>117</v>
      </c>
      <c r="G202" s="360">
        <f>+F202+E202</f>
        <v>201</v>
      </c>
      <c r="H202" s="360">
        <v>58</v>
      </c>
      <c r="I202" s="360">
        <v>90</v>
      </c>
      <c r="J202" s="360">
        <f>+I202+H202</f>
        <v>148</v>
      </c>
      <c r="K202" s="360">
        <v>48</v>
      </c>
      <c r="L202" s="360">
        <v>76</v>
      </c>
      <c r="M202" s="360">
        <f>+L202+K202</f>
        <v>124</v>
      </c>
      <c r="N202" s="363">
        <f t="shared" si="63"/>
        <v>57.142857142857139</v>
      </c>
      <c r="O202" s="363">
        <f t="shared" si="63"/>
        <v>64.957264957264954</v>
      </c>
      <c r="P202" s="363">
        <f t="shared" si="63"/>
        <v>61.691542288557208</v>
      </c>
      <c r="Q202" s="344">
        <f t="shared" si="43"/>
        <v>53.932584269662918</v>
      </c>
      <c r="R202" s="344">
        <f t="shared" si="43"/>
        <v>59.842519685039377</v>
      </c>
      <c r="S202" s="344">
        <f t="shared" si="43"/>
        <v>57.407407407407405</v>
      </c>
    </row>
    <row r="203" spans="1:20" ht="12" x14ac:dyDescent="0.2">
      <c r="A203" s="362" t="s">
        <v>544</v>
      </c>
      <c r="B203" s="360">
        <v>28</v>
      </c>
      <c r="C203" s="360">
        <v>89</v>
      </c>
      <c r="D203" s="360">
        <f>+C203+B203</f>
        <v>117</v>
      </c>
      <c r="E203" s="360">
        <v>26</v>
      </c>
      <c r="F203" s="360">
        <v>83</v>
      </c>
      <c r="G203" s="360">
        <f>+F203+E203</f>
        <v>109</v>
      </c>
      <c r="H203" s="360">
        <v>25</v>
      </c>
      <c r="I203" s="360">
        <v>74</v>
      </c>
      <c r="J203" s="360">
        <f>+I203+H203</f>
        <v>99</v>
      </c>
      <c r="K203" s="360">
        <v>24</v>
      </c>
      <c r="L203" s="360">
        <v>58</v>
      </c>
      <c r="M203" s="360">
        <f>+L203+K203</f>
        <v>82</v>
      </c>
      <c r="N203" s="363">
        <f t="shared" si="63"/>
        <v>92.307692307692307</v>
      </c>
      <c r="O203" s="363">
        <f t="shared" si="63"/>
        <v>69.879518072289159</v>
      </c>
      <c r="P203" s="363">
        <f t="shared" si="63"/>
        <v>75.22935779816514</v>
      </c>
      <c r="Q203" s="344">
        <f t="shared" si="43"/>
        <v>85.714285714285708</v>
      </c>
      <c r="R203" s="344">
        <f t="shared" si="43"/>
        <v>65.168539325842701</v>
      </c>
      <c r="S203" s="344">
        <f t="shared" si="43"/>
        <v>70.085470085470078</v>
      </c>
    </row>
    <row r="204" spans="1:20" ht="12" x14ac:dyDescent="0.2">
      <c r="A204" s="357" t="s">
        <v>120</v>
      </c>
      <c r="B204" s="358">
        <f>SUM(B205:B208)</f>
        <v>250</v>
      </c>
      <c r="C204" s="358">
        <f>SUM(C205:C208)</f>
        <v>146</v>
      </c>
      <c r="D204" s="358">
        <f t="shared" ref="D204:M204" si="65">SUM(D205:D208)</f>
        <v>396</v>
      </c>
      <c r="E204" s="358">
        <f t="shared" si="65"/>
        <v>244</v>
      </c>
      <c r="F204" s="358">
        <f t="shared" si="65"/>
        <v>142</v>
      </c>
      <c r="G204" s="358">
        <f t="shared" si="65"/>
        <v>386</v>
      </c>
      <c r="H204" s="358">
        <f t="shared" si="65"/>
        <v>229</v>
      </c>
      <c r="I204" s="358">
        <f t="shared" si="65"/>
        <v>134</v>
      </c>
      <c r="J204" s="358">
        <f t="shared" si="65"/>
        <v>363</v>
      </c>
      <c r="K204" s="358">
        <f t="shared" si="65"/>
        <v>200</v>
      </c>
      <c r="L204" s="358">
        <f t="shared" si="65"/>
        <v>115</v>
      </c>
      <c r="M204" s="358">
        <f t="shared" si="65"/>
        <v>315</v>
      </c>
      <c r="N204" s="343">
        <f t="shared" si="63"/>
        <v>81.967213114754102</v>
      </c>
      <c r="O204" s="343">
        <f t="shared" si="63"/>
        <v>80.985915492957744</v>
      </c>
      <c r="P204" s="343">
        <f t="shared" si="63"/>
        <v>81.606217616580309</v>
      </c>
      <c r="Q204" s="343">
        <f t="shared" si="43"/>
        <v>80</v>
      </c>
      <c r="R204" s="343">
        <f t="shared" si="43"/>
        <v>78.767123287671239</v>
      </c>
      <c r="S204" s="343">
        <f t="shared" si="43"/>
        <v>79.545454545454547</v>
      </c>
    </row>
    <row r="205" spans="1:20" ht="12" x14ac:dyDescent="0.2">
      <c r="A205" s="373" t="s">
        <v>566</v>
      </c>
      <c r="B205" s="360">
        <v>47</v>
      </c>
      <c r="C205" s="360">
        <v>30</v>
      </c>
      <c r="D205" s="360">
        <f>+C205+B205</f>
        <v>77</v>
      </c>
      <c r="E205" s="360">
        <v>46</v>
      </c>
      <c r="F205" s="360">
        <v>28</v>
      </c>
      <c r="G205" s="360">
        <f>+F205+E205</f>
        <v>74</v>
      </c>
      <c r="H205" s="360">
        <v>46</v>
      </c>
      <c r="I205" s="360">
        <v>28</v>
      </c>
      <c r="J205" s="360">
        <f>+I205+H205</f>
        <v>74</v>
      </c>
      <c r="K205" s="360">
        <v>38</v>
      </c>
      <c r="L205" s="360">
        <v>25</v>
      </c>
      <c r="M205" s="360">
        <f>+L205+K205</f>
        <v>63</v>
      </c>
      <c r="N205" s="363">
        <f t="shared" si="63"/>
        <v>82.608695652173907</v>
      </c>
      <c r="O205" s="363">
        <f t="shared" si="63"/>
        <v>89.285714285714292</v>
      </c>
      <c r="P205" s="363">
        <f t="shared" si="63"/>
        <v>85.13513513513513</v>
      </c>
      <c r="Q205" s="374">
        <f t="shared" si="43"/>
        <v>80.851063829787222</v>
      </c>
      <c r="R205" s="374">
        <f t="shared" si="43"/>
        <v>83.333333333333343</v>
      </c>
      <c r="S205" s="374">
        <f t="shared" si="43"/>
        <v>81.818181818181827</v>
      </c>
    </row>
    <row r="206" spans="1:20" ht="12" x14ac:dyDescent="0.2">
      <c r="A206" s="375" t="s">
        <v>567</v>
      </c>
      <c r="B206" s="360">
        <v>73</v>
      </c>
      <c r="C206" s="360">
        <v>27</v>
      </c>
      <c r="D206" s="360">
        <f>+C206+B206</f>
        <v>100</v>
      </c>
      <c r="E206" s="360">
        <v>72</v>
      </c>
      <c r="F206" s="360">
        <v>27</v>
      </c>
      <c r="G206" s="360">
        <f>+F206+E206</f>
        <v>99</v>
      </c>
      <c r="H206" s="360">
        <v>72</v>
      </c>
      <c r="I206" s="360">
        <v>27</v>
      </c>
      <c r="J206" s="360">
        <f>+I206+H206</f>
        <v>99</v>
      </c>
      <c r="K206" s="360">
        <v>61</v>
      </c>
      <c r="L206" s="360">
        <v>21</v>
      </c>
      <c r="M206" s="360">
        <f>+L206+K206</f>
        <v>82</v>
      </c>
      <c r="N206" s="363">
        <f t="shared" si="63"/>
        <v>84.722222222222214</v>
      </c>
      <c r="O206" s="363">
        <f t="shared" si="63"/>
        <v>77.777777777777786</v>
      </c>
      <c r="P206" s="363">
        <f t="shared" si="63"/>
        <v>82.828282828282823</v>
      </c>
      <c r="Q206" s="376">
        <f t="shared" si="43"/>
        <v>83.561643835616437</v>
      </c>
      <c r="R206" s="376">
        <f t="shared" si="43"/>
        <v>77.777777777777786</v>
      </c>
      <c r="S206" s="376">
        <f t="shared" si="43"/>
        <v>82</v>
      </c>
    </row>
    <row r="207" spans="1:20" ht="12" x14ac:dyDescent="0.2">
      <c r="A207" s="373" t="s">
        <v>570</v>
      </c>
      <c r="B207" s="360">
        <v>58</v>
      </c>
      <c r="C207" s="360">
        <v>25</v>
      </c>
      <c r="D207" s="360">
        <f>+C207+B207</f>
        <v>83</v>
      </c>
      <c r="E207" s="360">
        <v>56</v>
      </c>
      <c r="F207" s="360">
        <v>24</v>
      </c>
      <c r="G207" s="360">
        <f>+F207+E207</f>
        <v>80</v>
      </c>
      <c r="H207" s="360">
        <v>56</v>
      </c>
      <c r="I207" s="360">
        <v>24</v>
      </c>
      <c r="J207" s="360">
        <f>+I207+H207</f>
        <v>80</v>
      </c>
      <c r="K207" s="360">
        <v>52</v>
      </c>
      <c r="L207" s="360">
        <v>20</v>
      </c>
      <c r="M207" s="360">
        <f>+L207+K207</f>
        <v>72</v>
      </c>
      <c r="N207" s="363">
        <f t="shared" si="63"/>
        <v>92.857142857142861</v>
      </c>
      <c r="O207" s="363">
        <f t="shared" si="63"/>
        <v>83.333333333333343</v>
      </c>
      <c r="P207" s="363">
        <f t="shared" si="63"/>
        <v>90</v>
      </c>
      <c r="Q207" s="374">
        <f t="shared" si="43"/>
        <v>89.65517241379311</v>
      </c>
      <c r="R207" s="374">
        <f t="shared" si="43"/>
        <v>80</v>
      </c>
      <c r="S207" s="374">
        <f t="shared" si="43"/>
        <v>86.746987951807228</v>
      </c>
    </row>
    <row r="208" spans="1:20" ht="12" x14ac:dyDescent="0.2">
      <c r="A208" s="373" t="s">
        <v>550</v>
      </c>
      <c r="B208" s="360">
        <v>72</v>
      </c>
      <c r="C208" s="360">
        <v>64</v>
      </c>
      <c r="D208" s="360">
        <f>+C208+B208</f>
        <v>136</v>
      </c>
      <c r="E208" s="360">
        <v>70</v>
      </c>
      <c r="F208" s="360">
        <v>63</v>
      </c>
      <c r="G208" s="360">
        <f>+F208+E208</f>
        <v>133</v>
      </c>
      <c r="H208" s="360">
        <v>55</v>
      </c>
      <c r="I208" s="360">
        <v>55</v>
      </c>
      <c r="J208" s="360">
        <f>+I208+H208</f>
        <v>110</v>
      </c>
      <c r="K208" s="360">
        <v>49</v>
      </c>
      <c r="L208" s="360">
        <v>49</v>
      </c>
      <c r="M208" s="360">
        <f>+L208+K208</f>
        <v>98</v>
      </c>
      <c r="N208" s="363">
        <f t="shared" si="63"/>
        <v>70</v>
      </c>
      <c r="O208" s="363">
        <f t="shared" si="63"/>
        <v>77.777777777777786</v>
      </c>
      <c r="P208" s="363">
        <f t="shared" si="63"/>
        <v>73.68421052631578</v>
      </c>
      <c r="Q208" s="374">
        <f t="shared" si="43"/>
        <v>68.055555555555557</v>
      </c>
      <c r="R208" s="374">
        <f t="shared" si="43"/>
        <v>76.5625</v>
      </c>
      <c r="S208" s="374">
        <f t="shared" si="43"/>
        <v>72.058823529411768</v>
      </c>
    </row>
    <row r="209" spans="1:20" ht="12" x14ac:dyDescent="0.2">
      <c r="A209" s="601" t="s">
        <v>380</v>
      </c>
      <c r="B209" s="377">
        <f>+B5+B93+B178</f>
        <v>17046</v>
      </c>
      <c r="C209" s="377">
        <f>+C5+C93+C178</f>
        <v>22332</v>
      </c>
      <c r="D209" s="377">
        <f>+C209+B209</f>
        <v>39378</v>
      </c>
      <c r="E209" s="377">
        <f>+E5+E93+E178</f>
        <v>16562</v>
      </c>
      <c r="F209" s="377">
        <f>+F5+F93+F178</f>
        <v>21580</v>
      </c>
      <c r="G209" s="377">
        <f t="shared" si="56"/>
        <v>38142</v>
      </c>
      <c r="H209" s="377">
        <f>+H5+H93+H178</f>
        <v>6448</v>
      </c>
      <c r="I209" s="377">
        <f>+I5+I93+I178</f>
        <v>8211</v>
      </c>
      <c r="J209" s="377">
        <f t="shared" si="57"/>
        <v>14659</v>
      </c>
      <c r="K209" s="377">
        <f>+K5+K93+K178</f>
        <v>5548</v>
      </c>
      <c r="L209" s="377">
        <f>+L5+L93+L178</f>
        <v>7204</v>
      </c>
      <c r="M209" s="377">
        <f>+L209+K209</f>
        <v>12752</v>
      </c>
      <c r="N209" s="348">
        <f>IF(E209=0,0,(K209/E209)*100)</f>
        <v>33.49836976210603</v>
      </c>
      <c r="O209" s="348">
        <f>IF(F209=0,0,(L209/F209)*100)</f>
        <v>33.38276181649676</v>
      </c>
      <c r="P209" s="348">
        <f t="shared" si="63"/>
        <v>33.432961040323008</v>
      </c>
      <c r="Q209" s="348">
        <f t="shared" si="43"/>
        <v>32.547225155461689</v>
      </c>
      <c r="R209" s="348">
        <f t="shared" si="43"/>
        <v>32.258642307003406</v>
      </c>
      <c r="S209" s="378">
        <f>IF(D209=0,0,(M209/D209)*100)</f>
        <v>32.383564426837317</v>
      </c>
    </row>
    <row r="210" spans="1:20" ht="12" x14ac:dyDescent="0.2">
      <c r="A210" s="326"/>
      <c r="B210" s="326"/>
      <c r="C210" s="326"/>
      <c r="D210" s="195"/>
      <c r="E210" s="195"/>
      <c r="F210" s="195"/>
      <c r="G210" s="195"/>
      <c r="H210" s="379"/>
      <c r="I210" s="379"/>
      <c r="J210" s="379"/>
      <c r="K210" s="195"/>
      <c r="L210" s="195"/>
      <c r="M210" s="195"/>
      <c r="N210" s="195"/>
      <c r="O210" s="195"/>
      <c r="P210" s="195"/>
      <c r="Q210" s="195"/>
      <c r="R210" s="195"/>
      <c r="S210" s="195"/>
    </row>
    <row r="211" spans="1:20" ht="12.75" customHeight="1" x14ac:dyDescent="0.2">
      <c r="A211" s="338" t="s">
        <v>680</v>
      </c>
      <c r="B211" s="326"/>
      <c r="C211" s="326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</row>
    <row r="212" spans="1:20" ht="12.75" customHeight="1" x14ac:dyDescent="0.2">
      <c r="A212" s="326"/>
      <c r="B212" s="326"/>
      <c r="C212" s="326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</row>
    <row r="213" spans="1:20" ht="12.75" customHeight="1" x14ac:dyDescent="0.2">
      <c r="A213" s="326"/>
      <c r="B213" s="326"/>
      <c r="C213" s="326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70"/>
    </row>
    <row r="214" spans="1:20" ht="12.75" customHeight="1" x14ac:dyDescent="0.2">
      <c r="A214" s="170" t="s">
        <v>6</v>
      </c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380"/>
      <c r="T214" s="170"/>
    </row>
    <row r="215" spans="1:20" ht="12.75" customHeight="1" x14ac:dyDescent="0.2">
      <c r="A215" s="323" t="s">
        <v>98</v>
      </c>
      <c r="B215" s="589"/>
      <c r="C215" s="589"/>
      <c r="D215" s="589"/>
      <c r="E215" s="589"/>
      <c r="F215" s="589"/>
      <c r="G215" s="381"/>
      <c r="H215" s="589"/>
      <c r="I215" s="589"/>
      <c r="K215" s="589"/>
      <c r="L215" s="589"/>
      <c r="T215" s="170"/>
    </row>
    <row r="216" spans="1:20" ht="12.75" customHeight="1" x14ac:dyDescent="0.2">
      <c r="A216" s="323" t="s">
        <v>699</v>
      </c>
      <c r="B216" s="589"/>
      <c r="C216" s="589"/>
      <c r="D216" s="589"/>
      <c r="E216" s="589"/>
      <c r="F216" s="589"/>
      <c r="G216" s="589"/>
      <c r="H216" s="589"/>
      <c r="I216" s="589"/>
      <c r="K216" s="589"/>
      <c r="L216" s="589"/>
      <c r="T216" s="170"/>
    </row>
    <row r="217" spans="1:20" ht="12.75" customHeight="1" x14ac:dyDescent="0.2">
      <c r="A217" s="202"/>
      <c r="B217" s="202"/>
      <c r="C217" s="202"/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170"/>
    </row>
    <row r="218" spans="1:20" ht="12.75" customHeight="1" x14ac:dyDescent="0.2">
      <c r="A218" s="202"/>
      <c r="G218" s="341"/>
      <c r="P218" s="383"/>
      <c r="Q218" s="383"/>
      <c r="R218" s="383"/>
      <c r="S218" s="383"/>
    </row>
    <row r="219" spans="1:20" ht="12.75" customHeight="1" x14ac:dyDescent="0.2">
      <c r="A219" s="202"/>
      <c r="B219" s="349">
        <f>SUM(B5:B209)</f>
        <v>68226</v>
      </c>
      <c r="C219" s="349">
        <f t="shared" ref="C219:M219" si="66">SUM(C5:C209)</f>
        <v>89437</v>
      </c>
      <c r="D219" s="349">
        <f t="shared" si="66"/>
        <v>157663</v>
      </c>
      <c r="E219" s="349">
        <f t="shared" si="66"/>
        <v>66288</v>
      </c>
      <c r="F219" s="349">
        <f t="shared" si="66"/>
        <v>86423</v>
      </c>
      <c r="G219" s="349">
        <f t="shared" si="66"/>
        <v>152711</v>
      </c>
      <c r="H219" s="349">
        <f t="shared" si="66"/>
        <v>25832</v>
      </c>
      <c r="I219" s="349">
        <f t="shared" si="66"/>
        <v>32947</v>
      </c>
      <c r="J219" s="349">
        <f t="shared" si="66"/>
        <v>58779</v>
      </c>
      <c r="K219" s="349">
        <f t="shared" si="66"/>
        <v>22225</v>
      </c>
      <c r="L219" s="349">
        <f t="shared" si="66"/>
        <v>28905</v>
      </c>
      <c r="M219" s="349">
        <f t="shared" si="66"/>
        <v>51130</v>
      </c>
      <c r="P219" s="202"/>
      <c r="Q219" s="202"/>
      <c r="R219" s="202"/>
      <c r="S219" s="202"/>
    </row>
    <row r="220" spans="1:20" ht="12.75" customHeight="1" x14ac:dyDescent="0.2">
      <c r="A220" s="202"/>
      <c r="B220" s="202">
        <f>+B219/4</f>
        <v>17056.5</v>
      </c>
      <c r="C220" s="202">
        <f t="shared" ref="C220:M220" si="67">+C219/4</f>
        <v>22359.25</v>
      </c>
      <c r="D220" s="202">
        <f t="shared" si="67"/>
        <v>39415.75</v>
      </c>
      <c r="E220" s="202">
        <f t="shared" si="67"/>
        <v>16572</v>
      </c>
      <c r="F220" s="202">
        <f t="shared" si="67"/>
        <v>21605.75</v>
      </c>
      <c r="G220" s="202">
        <f t="shared" si="67"/>
        <v>38177.75</v>
      </c>
      <c r="H220" s="202">
        <f t="shared" si="67"/>
        <v>6458</v>
      </c>
      <c r="I220" s="202">
        <f t="shared" si="67"/>
        <v>8236.75</v>
      </c>
      <c r="J220" s="202">
        <f t="shared" si="67"/>
        <v>14694.75</v>
      </c>
      <c r="K220" s="202">
        <f t="shared" si="67"/>
        <v>5556.25</v>
      </c>
      <c r="L220" s="202">
        <f t="shared" si="67"/>
        <v>7226.25</v>
      </c>
      <c r="M220" s="202">
        <f t="shared" si="67"/>
        <v>12782.5</v>
      </c>
      <c r="T220" s="170"/>
    </row>
    <row r="221" spans="1:20" ht="12.75" customHeight="1" x14ac:dyDescent="0.2">
      <c r="B221" s="349">
        <f>+B220-B209</f>
        <v>10.5</v>
      </c>
      <c r="C221" s="349">
        <f t="shared" ref="C221:M221" si="68">+C220-C209</f>
        <v>27.25</v>
      </c>
      <c r="D221" s="349">
        <f t="shared" si="68"/>
        <v>37.75</v>
      </c>
      <c r="E221" s="349">
        <f t="shared" si="68"/>
        <v>10</v>
      </c>
      <c r="F221" s="349">
        <f t="shared" si="68"/>
        <v>25.75</v>
      </c>
      <c r="G221" s="349">
        <f t="shared" si="68"/>
        <v>35.75</v>
      </c>
      <c r="H221" s="349">
        <f t="shared" si="68"/>
        <v>10</v>
      </c>
      <c r="I221" s="349">
        <f t="shared" si="68"/>
        <v>25.75</v>
      </c>
      <c r="J221" s="349">
        <f t="shared" si="68"/>
        <v>35.75</v>
      </c>
      <c r="K221" s="349">
        <f t="shared" si="68"/>
        <v>8.25</v>
      </c>
      <c r="L221" s="349">
        <f t="shared" si="68"/>
        <v>22.25</v>
      </c>
      <c r="M221" s="349">
        <f t="shared" si="68"/>
        <v>30.5</v>
      </c>
    </row>
    <row r="222" spans="1:20" ht="12.75" customHeight="1" x14ac:dyDescent="0.2"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</row>
    <row r="223" spans="1:20" ht="12.75" customHeight="1" x14ac:dyDescent="0.2">
      <c r="T223" s="170"/>
    </row>
    <row r="226" spans="1:20" ht="12.75" customHeight="1" x14ac:dyDescent="0.2">
      <c r="A226" s="2"/>
      <c r="T226" s="170"/>
    </row>
    <row r="227" spans="1:20" ht="12.75" customHeight="1" x14ac:dyDescent="0.2">
      <c r="T227" s="170"/>
    </row>
    <row r="228" spans="1:20" ht="12.75" customHeight="1" x14ac:dyDescent="0.2">
      <c r="T228" s="170"/>
    </row>
    <row r="229" spans="1:20" ht="12.75" customHeight="1" x14ac:dyDescent="0.2"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</row>
    <row r="230" spans="1:20" ht="12.75" customHeight="1" x14ac:dyDescent="0.2"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</row>
    <row r="231" spans="1:20" ht="12.75" customHeight="1" x14ac:dyDescent="0.2"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</row>
    <row r="232" spans="1:20" ht="12.75" customHeight="1" x14ac:dyDescent="0.2"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</row>
    <row r="233" spans="1:20" ht="12.75" customHeight="1" x14ac:dyDescent="0.2"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</row>
    <row r="234" spans="1:20" ht="12.75" customHeight="1" x14ac:dyDescent="0.2"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</row>
  </sheetData>
  <mergeCells count="8">
    <mergeCell ref="A1:S1"/>
    <mergeCell ref="A3:A4"/>
    <mergeCell ref="B3:D3"/>
    <mergeCell ref="E3:G3"/>
    <mergeCell ref="H3:J3"/>
    <mergeCell ref="K3:M3"/>
    <mergeCell ref="N3:P3"/>
    <mergeCell ref="Q3:S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6" fitToHeight="9" orientation="portrait" r:id="rId1"/>
  <headerFooter alignWithMargins="0"/>
  <rowBreaks count="2" manualBreakCount="2">
    <brk id="71" max="18" man="1"/>
    <brk id="147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F861"/>
  <sheetViews>
    <sheetView showGridLines="0" showZeros="0" zoomScaleNormal="100" zoomScaleSheetLayoutView="100" workbookViewId="0">
      <selection activeCell="E20" sqref="E20"/>
    </sheetView>
  </sheetViews>
  <sheetFormatPr baseColWidth="10" defaultRowHeight="12" x14ac:dyDescent="0.2"/>
  <cols>
    <col min="1" max="1" width="45.5703125" style="170" customWidth="1"/>
    <col min="2" max="3" width="6.42578125" style="172" customWidth="1"/>
    <col min="4" max="4" width="7.140625" style="172" customWidth="1"/>
    <col min="5" max="5" width="5.42578125" style="172" bestFit="1" customWidth="1"/>
    <col min="6" max="6" width="6.42578125" style="172" bestFit="1" customWidth="1"/>
    <col min="7" max="7" width="6.42578125" style="172" customWidth="1"/>
    <col min="8" max="16" width="5.42578125" style="172" bestFit="1" customWidth="1"/>
    <col min="17" max="19" width="5.42578125" style="172" customWidth="1"/>
    <col min="20" max="22" width="5.42578125" style="172" hidden="1" customWidth="1"/>
    <col min="23" max="23" width="8.7109375" style="170" customWidth="1"/>
    <col min="24" max="16384" width="11.42578125" style="170"/>
  </cols>
  <sheetData>
    <row r="1" spans="1:32" s="592" customFormat="1" x14ac:dyDescent="0.2">
      <c r="A1" s="862" t="s">
        <v>700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3"/>
      <c r="U1" s="863"/>
      <c r="V1" s="863"/>
    </row>
    <row r="3" spans="1:32" x14ac:dyDescent="0.2">
      <c r="A3" s="869" t="s">
        <v>691</v>
      </c>
      <c r="B3" s="872" t="s">
        <v>672</v>
      </c>
      <c r="C3" s="872" t="s">
        <v>673</v>
      </c>
      <c r="D3" s="872" t="s">
        <v>4</v>
      </c>
      <c r="E3" s="872" t="s">
        <v>701</v>
      </c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5"/>
    </row>
    <row r="4" spans="1:32" x14ac:dyDescent="0.2">
      <c r="A4" s="870"/>
      <c r="B4" s="873"/>
      <c r="C4" s="873"/>
      <c r="D4" s="873"/>
      <c r="E4" s="873" t="s">
        <v>685</v>
      </c>
      <c r="F4" s="873"/>
      <c r="G4" s="873"/>
      <c r="H4" s="873" t="s">
        <v>686</v>
      </c>
      <c r="I4" s="873"/>
      <c r="J4" s="873"/>
      <c r="K4" s="873" t="s">
        <v>687</v>
      </c>
      <c r="L4" s="873"/>
      <c r="M4" s="873"/>
      <c r="N4" s="873" t="s">
        <v>688</v>
      </c>
      <c r="O4" s="873"/>
      <c r="P4" s="873"/>
      <c r="Q4" s="873" t="s">
        <v>702</v>
      </c>
      <c r="R4" s="873"/>
      <c r="S4" s="873"/>
      <c r="T4" s="876" t="s">
        <v>689</v>
      </c>
      <c r="U4" s="873"/>
      <c r="V4" s="877"/>
    </row>
    <row r="5" spans="1:32" x14ac:dyDescent="0.2">
      <c r="A5" s="871"/>
      <c r="B5" s="874"/>
      <c r="C5" s="874"/>
      <c r="D5" s="874"/>
      <c r="E5" s="591" t="s">
        <v>672</v>
      </c>
      <c r="F5" s="591" t="s">
        <v>673</v>
      </c>
      <c r="G5" s="591" t="s">
        <v>703</v>
      </c>
      <c r="H5" s="591" t="s">
        <v>672</v>
      </c>
      <c r="I5" s="591" t="s">
        <v>673</v>
      </c>
      <c r="J5" s="591" t="s">
        <v>703</v>
      </c>
      <c r="K5" s="591" t="s">
        <v>672</v>
      </c>
      <c r="L5" s="591" t="s">
        <v>673</v>
      </c>
      <c r="M5" s="591" t="s">
        <v>703</v>
      </c>
      <c r="N5" s="591" t="s">
        <v>672</v>
      </c>
      <c r="O5" s="591" t="s">
        <v>673</v>
      </c>
      <c r="P5" s="591" t="s">
        <v>703</v>
      </c>
      <c r="Q5" s="591" t="s">
        <v>672</v>
      </c>
      <c r="R5" s="591" t="s">
        <v>673</v>
      </c>
      <c r="S5" s="591" t="s">
        <v>703</v>
      </c>
      <c r="T5" s="384" t="s">
        <v>672</v>
      </c>
      <c r="U5" s="591" t="s">
        <v>673</v>
      </c>
      <c r="V5" s="332" t="s">
        <v>703</v>
      </c>
      <c r="W5" s="588"/>
    </row>
    <row r="6" spans="1:32" s="320" customFormat="1" x14ac:dyDescent="0.2">
      <c r="A6" s="353" t="s">
        <v>181</v>
      </c>
      <c r="B6" s="385">
        <f t="shared" ref="B6:S6" si="0">+B7+B9+B14+B17+B22+B27+B32+B36+B43+B45+B50+B54+B58+B64+B70+B73+B79+B81+B83+B86+B91</f>
        <v>11300</v>
      </c>
      <c r="C6" s="385">
        <f t="shared" si="0"/>
        <v>13969</v>
      </c>
      <c r="D6" s="385">
        <f t="shared" si="0"/>
        <v>25269</v>
      </c>
      <c r="E6" s="385">
        <f t="shared" si="0"/>
        <v>4577</v>
      </c>
      <c r="F6" s="385">
        <f t="shared" si="0"/>
        <v>5242</v>
      </c>
      <c r="G6" s="385">
        <f t="shared" si="0"/>
        <v>9819</v>
      </c>
      <c r="H6" s="385">
        <f t="shared" si="0"/>
        <v>2147</v>
      </c>
      <c r="I6" s="385">
        <f t="shared" si="0"/>
        <v>2588</v>
      </c>
      <c r="J6" s="385">
        <f t="shared" si="0"/>
        <v>4735</v>
      </c>
      <c r="K6" s="385">
        <f t="shared" si="0"/>
        <v>1862</v>
      </c>
      <c r="L6" s="385">
        <f t="shared" si="0"/>
        <v>2434</v>
      </c>
      <c r="M6" s="385">
        <f t="shared" si="0"/>
        <v>4296</v>
      </c>
      <c r="N6" s="385">
        <f t="shared" si="0"/>
        <v>1620</v>
      </c>
      <c r="O6" s="385">
        <f t="shared" si="0"/>
        <v>2357</v>
      </c>
      <c r="P6" s="385">
        <f t="shared" si="0"/>
        <v>3977</v>
      </c>
      <c r="Q6" s="385">
        <f t="shared" si="0"/>
        <v>951</v>
      </c>
      <c r="R6" s="385">
        <f t="shared" si="0"/>
        <v>1219</v>
      </c>
      <c r="S6" s="385">
        <f t="shared" si="0"/>
        <v>2170</v>
      </c>
      <c r="T6" s="385">
        <f>+T7+T9+T14+T17+T22+T27+T32+T36+T43+T45+T50+T54+T58+T64+T70+T73+T79+T81+T83+T86+T91</f>
        <v>103</v>
      </c>
      <c r="U6" s="385">
        <f>+U7+U9+U14+U17+U22+U27+U32+U36+U43+U45+U50+U54+U58+U64+U70+U73+U79+U81+U83+U86+U91</f>
        <v>100</v>
      </c>
      <c r="V6" s="385">
        <f>+V7+V9+V14+V17+V22+V27+V32+V36+V43+V45+V50+V54+V58+V64+V70+V73+V79+V81+V83+V86+V91</f>
        <v>203</v>
      </c>
      <c r="W6" s="201"/>
      <c r="X6" s="170"/>
      <c r="Y6" s="170"/>
      <c r="Z6" s="170"/>
      <c r="AA6" s="170"/>
      <c r="AB6" s="170"/>
      <c r="AC6" s="170"/>
      <c r="AD6" s="170"/>
      <c r="AE6" s="170"/>
      <c r="AF6" s="170"/>
    </row>
    <row r="7" spans="1:32" x14ac:dyDescent="0.2">
      <c r="A7" s="357" t="s">
        <v>180</v>
      </c>
      <c r="B7" s="330">
        <f>+B8</f>
        <v>158</v>
      </c>
      <c r="C7" s="330">
        <f>+C8</f>
        <v>198</v>
      </c>
      <c r="D7" s="330">
        <f>+C7+B7</f>
        <v>356</v>
      </c>
      <c r="E7" s="330">
        <f>+E8</f>
        <v>78</v>
      </c>
      <c r="F7" s="330">
        <f>+F8</f>
        <v>112</v>
      </c>
      <c r="G7" s="330">
        <f t="shared" ref="G7:G13" si="1">+F7+E7</f>
        <v>190</v>
      </c>
      <c r="H7" s="330">
        <f>+H8</f>
        <v>36</v>
      </c>
      <c r="I7" s="330">
        <f>+I8</f>
        <v>27</v>
      </c>
      <c r="J7" s="330">
        <f t="shared" ref="J7:J13" si="2">+I7+H7</f>
        <v>63</v>
      </c>
      <c r="K7" s="330">
        <f>+K8</f>
        <v>28</v>
      </c>
      <c r="L7" s="330">
        <f>+L8</f>
        <v>45</v>
      </c>
      <c r="M7" s="330">
        <f t="shared" ref="M7:M13" si="3">+L7+K7</f>
        <v>73</v>
      </c>
      <c r="N7" s="330">
        <f>+N8</f>
        <v>16</v>
      </c>
      <c r="O7" s="330">
        <f>+O8</f>
        <v>14</v>
      </c>
      <c r="P7" s="330">
        <f t="shared" ref="P7:P13" si="4">+O7+N7</f>
        <v>30</v>
      </c>
      <c r="Q7" s="330">
        <f>+Q8</f>
        <v>0</v>
      </c>
      <c r="R7" s="330">
        <f>+R8</f>
        <v>0</v>
      </c>
      <c r="S7" s="330">
        <f t="shared" ref="S7:S13" si="5">+R7+Q7</f>
        <v>0</v>
      </c>
      <c r="T7" s="330">
        <f>+T8</f>
        <v>0</v>
      </c>
      <c r="U7" s="330">
        <f>+U8</f>
        <v>0</v>
      </c>
      <c r="V7" s="330">
        <f t="shared" ref="V7:V13" si="6">+U7+T7</f>
        <v>0</v>
      </c>
      <c r="W7" s="201"/>
    </row>
    <row r="8" spans="1:32" s="325" customFormat="1" x14ac:dyDescent="0.2">
      <c r="A8" s="359" t="s">
        <v>534</v>
      </c>
      <c r="B8" s="321">
        <f>+E8+H8+K8+N8+Q8</f>
        <v>158</v>
      </c>
      <c r="C8" s="321">
        <f>+F8+I8+L8+O8+R8</f>
        <v>198</v>
      </c>
      <c r="D8" s="321">
        <f>SUM(B8:C8)</f>
        <v>356</v>
      </c>
      <c r="E8" s="321">
        <v>78</v>
      </c>
      <c r="F8" s="321">
        <v>112</v>
      </c>
      <c r="G8" s="321">
        <f t="shared" si="1"/>
        <v>190</v>
      </c>
      <c r="H8" s="321">
        <v>36</v>
      </c>
      <c r="I8" s="321">
        <v>27</v>
      </c>
      <c r="J8" s="321">
        <f t="shared" si="2"/>
        <v>63</v>
      </c>
      <c r="K8" s="321">
        <v>28</v>
      </c>
      <c r="L8" s="321">
        <v>45</v>
      </c>
      <c r="M8" s="321">
        <f t="shared" si="3"/>
        <v>73</v>
      </c>
      <c r="N8" s="321">
        <v>16</v>
      </c>
      <c r="O8" s="321">
        <v>14</v>
      </c>
      <c r="P8" s="321">
        <f t="shared" si="4"/>
        <v>30</v>
      </c>
      <c r="Q8" s="321"/>
      <c r="R8" s="321">
        <v>0</v>
      </c>
      <c r="S8" s="321">
        <f t="shared" si="5"/>
        <v>0</v>
      </c>
      <c r="T8" s="321">
        <v>0</v>
      </c>
      <c r="U8" s="321">
        <v>0</v>
      </c>
      <c r="V8" s="321">
        <f t="shared" si="6"/>
        <v>0</v>
      </c>
      <c r="W8" s="201"/>
    </row>
    <row r="9" spans="1:32" x14ac:dyDescent="0.2">
      <c r="A9" s="357" t="s">
        <v>179</v>
      </c>
      <c r="B9" s="330">
        <f>SUM(B10:B13)</f>
        <v>913</v>
      </c>
      <c r="C9" s="330">
        <f>SUM(C10:C13)</f>
        <v>745</v>
      </c>
      <c r="D9" s="330">
        <f>+C9+B9</f>
        <v>1658</v>
      </c>
      <c r="E9" s="330">
        <f>SUM(E10:E13)</f>
        <v>273</v>
      </c>
      <c r="F9" s="330">
        <f>SUM(F10:F13)</f>
        <v>195</v>
      </c>
      <c r="G9" s="330">
        <f t="shared" si="1"/>
        <v>468</v>
      </c>
      <c r="H9" s="330">
        <f>SUM(H10:H13)</f>
        <v>179</v>
      </c>
      <c r="I9" s="330">
        <f>SUM(I10:I13)</f>
        <v>168</v>
      </c>
      <c r="J9" s="330">
        <f t="shared" si="2"/>
        <v>347</v>
      </c>
      <c r="K9" s="330">
        <f>SUM(K10:K13)</f>
        <v>161</v>
      </c>
      <c r="L9" s="330">
        <f>SUM(L10:L13)</f>
        <v>156</v>
      </c>
      <c r="M9" s="330">
        <f t="shared" si="3"/>
        <v>317</v>
      </c>
      <c r="N9" s="330">
        <f>SUM(N10:N13)</f>
        <v>138</v>
      </c>
      <c r="O9" s="330">
        <f>SUM(O10:O13)</f>
        <v>123</v>
      </c>
      <c r="P9" s="330">
        <f t="shared" si="4"/>
        <v>261</v>
      </c>
      <c r="Q9" s="330">
        <f>SUM(Q10:Q13)</f>
        <v>162</v>
      </c>
      <c r="R9" s="330">
        <f>SUM(R10:R13)</f>
        <v>103</v>
      </c>
      <c r="S9" s="330">
        <f t="shared" si="5"/>
        <v>265</v>
      </c>
      <c r="T9" s="330">
        <f>SUM(T10:T13)</f>
        <v>0</v>
      </c>
      <c r="U9" s="330">
        <f>SUM(U10:U13)</f>
        <v>0</v>
      </c>
      <c r="V9" s="330">
        <f t="shared" si="6"/>
        <v>0</v>
      </c>
      <c r="W9" s="201"/>
    </row>
    <row r="10" spans="1:32" x14ac:dyDescent="0.2">
      <c r="A10" s="359" t="s">
        <v>584</v>
      </c>
      <c r="B10" s="321">
        <f t="shared" ref="B10:C13" si="7">+E10+H10+K10+N10+Q10</f>
        <v>370</v>
      </c>
      <c r="C10" s="321">
        <f t="shared" si="7"/>
        <v>233</v>
      </c>
      <c r="D10" s="321">
        <f>SUM(B10:C10)</f>
        <v>603</v>
      </c>
      <c r="E10" s="321">
        <v>126</v>
      </c>
      <c r="F10" s="321">
        <v>64</v>
      </c>
      <c r="G10" s="321">
        <f t="shared" si="1"/>
        <v>190</v>
      </c>
      <c r="H10" s="321">
        <v>49</v>
      </c>
      <c r="I10" s="321">
        <v>48</v>
      </c>
      <c r="J10" s="321">
        <f t="shared" si="2"/>
        <v>97</v>
      </c>
      <c r="K10" s="321">
        <v>68</v>
      </c>
      <c r="L10" s="321">
        <v>64</v>
      </c>
      <c r="M10" s="321">
        <f t="shared" si="3"/>
        <v>132</v>
      </c>
      <c r="N10" s="321">
        <v>54</v>
      </c>
      <c r="O10" s="321">
        <v>32</v>
      </c>
      <c r="P10" s="321">
        <f t="shared" si="4"/>
        <v>86</v>
      </c>
      <c r="Q10" s="321">
        <v>73</v>
      </c>
      <c r="R10" s="321">
        <v>25</v>
      </c>
      <c r="S10" s="321">
        <f t="shared" si="5"/>
        <v>98</v>
      </c>
      <c r="T10" s="321">
        <v>0</v>
      </c>
      <c r="U10" s="321">
        <v>0</v>
      </c>
      <c r="V10" s="321">
        <f t="shared" si="6"/>
        <v>0</v>
      </c>
      <c r="W10" s="201"/>
    </row>
    <row r="11" spans="1:32" ht="24" x14ac:dyDescent="0.2">
      <c r="A11" s="362" t="s">
        <v>506</v>
      </c>
      <c r="B11" s="321">
        <f t="shared" si="7"/>
        <v>185</v>
      </c>
      <c r="C11" s="321">
        <f t="shared" si="7"/>
        <v>85</v>
      </c>
      <c r="D11" s="321">
        <f>SUM(B11:C11)</f>
        <v>270</v>
      </c>
      <c r="E11" s="321">
        <v>57</v>
      </c>
      <c r="F11" s="321">
        <v>30</v>
      </c>
      <c r="G11" s="321">
        <f t="shared" si="1"/>
        <v>87</v>
      </c>
      <c r="H11" s="321">
        <v>53</v>
      </c>
      <c r="I11" s="321">
        <v>18</v>
      </c>
      <c r="J11" s="321">
        <f t="shared" si="2"/>
        <v>71</v>
      </c>
      <c r="K11" s="321">
        <v>29</v>
      </c>
      <c r="L11" s="321">
        <v>13</v>
      </c>
      <c r="M11" s="321">
        <f t="shared" si="3"/>
        <v>42</v>
      </c>
      <c r="N11" s="321">
        <v>29</v>
      </c>
      <c r="O11" s="321">
        <v>13</v>
      </c>
      <c r="P11" s="321">
        <f t="shared" si="4"/>
        <v>42</v>
      </c>
      <c r="Q11" s="321">
        <v>17</v>
      </c>
      <c r="R11" s="321">
        <v>11</v>
      </c>
      <c r="S11" s="321">
        <f t="shared" si="5"/>
        <v>28</v>
      </c>
      <c r="T11" s="321">
        <v>0</v>
      </c>
      <c r="U11" s="321"/>
      <c r="V11" s="321">
        <f t="shared" si="6"/>
        <v>0</v>
      </c>
      <c r="W11" s="201"/>
    </row>
    <row r="12" spans="1:32" x14ac:dyDescent="0.2">
      <c r="A12" s="359" t="s">
        <v>507</v>
      </c>
      <c r="B12" s="321">
        <f t="shared" si="7"/>
        <v>157</v>
      </c>
      <c r="C12" s="321">
        <f t="shared" si="7"/>
        <v>242</v>
      </c>
      <c r="D12" s="321">
        <f>SUM(B12:C12)</f>
        <v>399</v>
      </c>
      <c r="E12" s="321">
        <v>41</v>
      </c>
      <c r="F12" s="321">
        <v>54</v>
      </c>
      <c r="G12" s="321">
        <f t="shared" si="1"/>
        <v>95</v>
      </c>
      <c r="H12" s="321">
        <v>29</v>
      </c>
      <c r="I12" s="321">
        <v>52</v>
      </c>
      <c r="J12" s="321">
        <f t="shared" si="2"/>
        <v>81</v>
      </c>
      <c r="K12" s="321">
        <v>30</v>
      </c>
      <c r="L12" s="321">
        <v>52</v>
      </c>
      <c r="M12" s="321">
        <f t="shared" si="3"/>
        <v>82</v>
      </c>
      <c r="N12" s="321">
        <v>24</v>
      </c>
      <c r="O12" s="321">
        <v>47</v>
      </c>
      <c r="P12" s="321">
        <f t="shared" si="4"/>
        <v>71</v>
      </c>
      <c r="Q12" s="321">
        <v>33</v>
      </c>
      <c r="R12" s="321">
        <v>37</v>
      </c>
      <c r="S12" s="321">
        <f t="shared" si="5"/>
        <v>70</v>
      </c>
      <c r="T12" s="321"/>
      <c r="U12" s="321"/>
      <c r="V12" s="321">
        <f t="shared" si="6"/>
        <v>0</v>
      </c>
      <c r="W12" s="201"/>
    </row>
    <row r="13" spans="1:32" s="325" customFormat="1" x14ac:dyDescent="0.2">
      <c r="A13" s="359" t="s">
        <v>508</v>
      </c>
      <c r="B13" s="321">
        <f t="shared" si="7"/>
        <v>201</v>
      </c>
      <c r="C13" s="321">
        <f t="shared" si="7"/>
        <v>185</v>
      </c>
      <c r="D13" s="321">
        <f>SUM(B13:C13)</f>
        <v>386</v>
      </c>
      <c r="E13" s="321">
        <v>49</v>
      </c>
      <c r="F13" s="321">
        <v>47</v>
      </c>
      <c r="G13" s="321">
        <f t="shared" si="1"/>
        <v>96</v>
      </c>
      <c r="H13" s="321">
        <v>48</v>
      </c>
      <c r="I13" s="321">
        <v>50</v>
      </c>
      <c r="J13" s="321">
        <f t="shared" si="2"/>
        <v>98</v>
      </c>
      <c r="K13" s="321">
        <v>34</v>
      </c>
      <c r="L13" s="321">
        <v>27</v>
      </c>
      <c r="M13" s="321">
        <f t="shared" si="3"/>
        <v>61</v>
      </c>
      <c r="N13" s="321">
        <v>31</v>
      </c>
      <c r="O13" s="321">
        <v>31</v>
      </c>
      <c r="P13" s="321">
        <f t="shared" si="4"/>
        <v>62</v>
      </c>
      <c r="Q13" s="321">
        <v>39</v>
      </c>
      <c r="R13" s="321">
        <v>30</v>
      </c>
      <c r="S13" s="321">
        <f t="shared" si="5"/>
        <v>69</v>
      </c>
      <c r="T13" s="321"/>
      <c r="U13" s="321"/>
      <c r="V13" s="321">
        <f t="shared" si="6"/>
        <v>0</v>
      </c>
      <c r="W13" s="201"/>
    </row>
    <row r="14" spans="1:32" s="325" customFormat="1" x14ac:dyDescent="0.2">
      <c r="A14" s="357" t="s">
        <v>178</v>
      </c>
      <c r="B14" s="330">
        <f t="shared" ref="B14:V14" si="8">+B16+B15</f>
        <v>198</v>
      </c>
      <c r="C14" s="330">
        <f t="shared" si="8"/>
        <v>173</v>
      </c>
      <c r="D14" s="330">
        <f t="shared" si="8"/>
        <v>371</v>
      </c>
      <c r="E14" s="330">
        <f t="shared" si="8"/>
        <v>83</v>
      </c>
      <c r="F14" s="330">
        <f t="shared" si="8"/>
        <v>72</v>
      </c>
      <c r="G14" s="330">
        <f t="shared" si="8"/>
        <v>155</v>
      </c>
      <c r="H14" s="330">
        <f t="shared" si="8"/>
        <v>52</v>
      </c>
      <c r="I14" s="330">
        <f t="shared" si="8"/>
        <v>34</v>
      </c>
      <c r="J14" s="330">
        <f t="shared" si="8"/>
        <v>86</v>
      </c>
      <c r="K14" s="330">
        <f t="shared" si="8"/>
        <v>42</v>
      </c>
      <c r="L14" s="330">
        <f t="shared" si="8"/>
        <v>42</v>
      </c>
      <c r="M14" s="330">
        <f t="shared" si="8"/>
        <v>84</v>
      </c>
      <c r="N14" s="330">
        <f t="shared" si="8"/>
        <v>13</v>
      </c>
      <c r="O14" s="330">
        <f t="shared" si="8"/>
        <v>19</v>
      </c>
      <c r="P14" s="330">
        <f t="shared" si="8"/>
        <v>32</v>
      </c>
      <c r="Q14" s="330">
        <f t="shared" si="8"/>
        <v>8</v>
      </c>
      <c r="R14" s="330">
        <f t="shared" si="8"/>
        <v>6</v>
      </c>
      <c r="S14" s="330">
        <f t="shared" si="8"/>
        <v>14</v>
      </c>
      <c r="T14" s="330">
        <f t="shared" si="8"/>
        <v>0</v>
      </c>
      <c r="U14" s="330">
        <f t="shared" si="8"/>
        <v>0</v>
      </c>
      <c r="V14" s="330">
        <f t="shared" si="8"/>
        <v>0</v>
      </c>
      <c r="W14" s="201"/>
    </row>
    <row r="15" spans="1:32" s="325" customFormat="1" x14ac:dyDescent="0.2">
      <c r="A15" s="359" t="s">
        <v>585</v>
      </c>
      <c r="B15" s="321">
        <f t="shared" ref="B15:C16" si="9">+E15+H15+K15+N15+Q15</f>
        <v>96</v>
      </c>
      <c r="C15" s="321">
        <f t="shared" si="9"/>
        <v>68</v>
      </c>
      <c r="D15" s="321">
        <f>SUM(B15:C15)</f>
        <v>164</v>
      </c>
      <c r="E15" s="321">
        <v>35</v>
      </c>
      <c r="F15" s="321">
        <v>23</v>
      </c>
      <c r="G15" s="321">
        <f t="shared" ref="G15:G78" si="10">+F15+E15</f>
        <v>58</v>
      </c>
      <c r="H15" s="321">
        <v>37</v>
      </c>
      <c r="I15" s="321">
        <v>22</v>
      </c>
      <c r="J15" s="321">
        <f t="shared" ref="J15:J78" si="11">+I15+H15</f>
        <v>59</v>
      </c>
      <c r="K15" s="321">
        <v>24</v>
      </c>
      <c r="L15" s="321">
        <v>23</v>
      </c>
      <c r="M15" s="321">
        <f t="shared" ref="M15:M78" si="12">+L15+K15</f>
        <v>47</v>
      </c>
      <c r="N15" s="321"/>
      <c r="O15" s="321"/>
      <c r="P15" s="321">
        <f t="shared" ref="P15:P78" si="13">+O15+N15</f>
        <v>0</v>
      </c>
      <c r="Q15" s="321"/>
      <c r="R15" s="321"/>
      <c r="S15" s="321">
        <f t="shared" ref="S15:S79" si="14">+R15+Q15</f>
        <v>0</v>
      </c>
      <c r="T15" s="321">
        <v>0</v>
      </c>
      <c r="U15" s="321">
        <v>0</v>
      </c>
      <c r="V15" s="321">
        <f t="shared" ref="V15:V56" si="15">+U15+T15</f>
        <v>0</v>
      </c>
      <c r="W15" s="201"/>
    </row>
    <row r="16" spans="1:32" s="325" customFormat="1" x14ac:dyDescent="0.2">
      <c r="A16" s="359" t="s">
        <v>554</v>
      </c>
      <c r="B16" s="321">
        <f t="shared" si="9"/>
        <v>102</v>
      </c>
      <c r="C16" s="321">
        <f t="shared" si="9"/>
        <v>105</v>
      </c>
      <c r="D16" s="321">
        <f>SUM(B16:C16)</f>
        <v>207</v>
      </c>
      <c r="E16" s="321">
        <v>48</v>
      </c>
      <c r="F16" s="321">
        <v>49</v>
      </c>
      <c r="G16" s="321">
        <f t="shared" si="10"/>
        <v>97</v>
      </c>
      <c r="H16" s="321">
        <v>15</v>
      </c>
      <c r="I16" s="321">
        <v>12</v>
      </c>
      <c r="J16" s="321">
        <f t="shared" si="11"/>
        <v>27</v>
      </c>
      <c r="K16" s="321">
        <v>18</v>
      </c>
      <c r="L16" s="321">
        <v>19</v>
      </c>
      <c r="M16" s="321">
        <f t="shared" si="12"/>
        <v>37</v>
      </c>
      <c r="N16" s="321">
        <v>13</v>
      </c>
      <c r="O16" s="321">
        <v>19</v>
      </c>
      <c r="P16" s="321">
        <f t="shared" si="13"/>
        <v>32</v>
      </c>
      <c r="Q16" s="321">
        <v>8</v>
      </c>
      <c r="R16" s="321">
        <v>6</v>
      </c>
      <c r="S16" s="321">
        <f t="shared" si="14"/>
        <v>14</v>
      </c>
      <c r="T16" s="321">
        <v>0</v>
      </c>
      <c r="U16" s="321">
        <v>0</v>
      </c>
      <c r="V16" s="321">
        <f t="shared" si="15"/>
        <v>0</v>
      </c>
      <c r="W16" s="201"/>
    </row>
    <row r="17" spans="1:23" x14ac:dyDescent="0.2">
      <c r="A17" s="357" t="s">
        <v>177</v>
      </c>
      <c r="B17" s="330">
        <f>SUM(B18:B21)</f>
        <v>433</v>
      </c>
      <c r="C17" s="330">
        <f>SUM(C18:C21)</f>
        <v>403</v>
      </c>
      <c r="D17" s="330">
        <f>+C17+B17</f>
        <v>836</v>
      </c>
      <c r="E17" s="330">
        <f>SUM(E18:E21)</f>
        <v>222</v>
      </c>
      <c r="F17" s="330">
        <f>SUM(F18:F21)</f>
        <v>193</v>
      </c>
      <c r="G17" s="330">
        <f t="shared" si="10"/>
        <v>415</v>
      </c>
      <c r="H17" s="330">
        <f>SUM(H18:H21)</f>
        <v>93</v>
      </c>
      <c r="I17" s="330">
        <f>SUM(I18:I21)</f>
        <v>82</v>
      </c>
      <c r="J17" s="330">
        <f t="shared" si="11"/>
        <v>175</v>
      </c>
      <c r="K17" s="330">
        <f>SUM(K18:K21)</f>
        <v>59</v>
      </c>
      <c r="L17" s="330">
        <f>SUM(L18:L21)</f>
        <v>57</v>
      </c>
      <c r="M17" s="330">
        <f t="shared" si="12"/>
        <v>116</v>
      </c>
      <c r="N17" s="330">
        <f>SUM(N18:N21)</f>
        <v>43</v>
      </c>
      <c r="O17" s="330">
        <f>SUM(O18:O21)</f>
        <v>48</v>
      </c>
      <c r="P17" s="330">
        <f t="shared" si="13"/>
        <v>91</v>
      </c>
      <c r="Q17" s="330">
        <f>SUM(Q18:Q21)</f>
        <v>16</v>
      </c>
      <c r="R17" s="330">
        <f>SUM(R18:R21)</f>
        <v>23</v>
      </c>
      <c r="S17" s="330">
        <f t="shared" si="14"/>
        <v>39</v>
      </c>
      <c r="T17" s="330">
        <f>SUM(T18:T21)</f>
        <v>0</v>
      </c>
      <c r="U17" s="330">
        <f>SUM(U18:U21)</f>
        <v>0</v>
      </c>
      <c r="V17" s="330">
        <f t="shared" si="15"/>
        <v>0</v>
      </c>
      <c r="W17" s="201"/>
    </row>
    <row r="18" spans="1:23" s="325" customFormat="1" x14ac:dyDescent="0.2">
      <c r="A18" s="359" t="s">
        <v>523</v>
      </c>
      <c r="B18" s="321">
        <f t="shared" ref="B18:C21" si="16">+E18+H18+K18+N18+Q18</f>
        <v>125</v>
      </c>
      <c r="C18" s="321">
        <f t="shared" si="16"/>
        <v>192</v>
      </c>
      <c r="D18" s="321">
        <f>SUM(B18:C18)</f>
        <v>317</v>
      </c>
      <c r="E18" s="321">
        <v>48</v>
      </c>
      <c r="F18" s="321">
        <v>70</v>
      </c>
      <c r="G18" s="321">
        <f t="shared" si="10"/>
        <v>118</v>
      </c>
      <c r="H18" s="321">
        <v>26</v>
      </c>
      <c r="I18" s="321">
        <v>45</v>
      </c>
      <c r="J18" s="321">
        <f t="shared" si="11"/>
        <v>71</v>
      </c>
      <c r="K18" s="321">
        <v>20</v>
      </c>
      <c r="L18" s="321">
        <v>31</v>
      </c>
      <c r="M18" s="321">
        <f t="shared" si="12"/>
        <v>51</v>
      </c>
      <c r="N18" s="321">
        <v>26</v>
      </c>
      <c r="O18" s="321">
        <v>35</v>
      </c>
      <c r="P18" s="321">
        <f t="shared" si="13"/>
        <v>61</v>
      </c>
      <c r="Q18" s="321">
        <v>5</v>
      </c>
      <c r="R18" s="321">
        <v>11</v>
      </c>
      <c r="S18" s="321">
        <f t="shared" si="14"/>
        <v>16</v>
      </c>
      <c r="T18" s="321">
        <v>0</v>
      </c>
      <c r="U18" s="321">
        <v>0</v>
      </c>
      <c r="V18" s="321">
        <f t="shared" si="15"/>
        <v>0</v>
      </c>
      <c r="W18" s="201"/>
    </row>
    <row r="19" spans="1:23" s="325" customFormat="1" x14ac:dyDescent="0.2">
      <c r="A19" s="359" t="s">
        <v>587</v>
      </c>
      <c r="B19" s="321">
        <f t="shared" si="16"/>
        <v>64</v>
      </c>
      <c r="C19" s="321">
        <f t="shared" si="16"/>
        <v>67</v>
      </c>
      <c r="D19" s="321">
        <f>SUM(B19:C19)</f>
        <v>131</v>
      </c>
      <c r="E19" s="321">
        <v>48</v>
      </c>
      <c r="F19" s="321">
        <v>49</v>
      </c>
      <c r="G19" s="321">
        <f t="shared" si="10"/>
        <v>97</v>
      </c>
      <c r="H19" s="321">
        <v>15</v>
      </c>
      <c r="I19" s="321">
        <v>18</v>
      </c>
      <c r="J19" s="321">
        <f t="shared" si="11"/>
        <v>33</v>
      </c>
      <c r="K19" s="321">
        <v>1</v>
      </c>
      <c r="L19" s="321">
        <v>0</v>
      </c>
      <c r="M19" s="321">
        <f t="shared" si="12"/>
        <v>1</v>
      </c>
      <c r="N19" s="321">
        <v>0</v>
      </c>
      <c r="O19" s="321">
        <v>0</v>
      </c>
      <c r="P19" s="321">
        <f t="shared" si="13"/>
        <v>0</v>
      </c>
      <c r="Q19" s="321">
        <v>0</v>
      </c>
      <c r="R19" s="321">
        <v>0</v>
      </c>
      <c r="S19" s="321">
        <f t="shared" si="14"/>
        <v>0</v>
      </c>
      <c r="T19" s="321">
        <v>0</v>
      </c>
      <c r="U19" s="321">
        <v>0</v>
      </c>
      <c r="V19" s="321">
        <f t="shared" si="15"/>
        <v>0</v>
      </c>
      <c r="W19" s="201"/>
    </row>
    <row r="20" spans="1:23" s="325" customFormat="1" x14ac:dyDescent="0.2">
      <c r="A20" s="359" t="s">
        <v>525</v>
      </c>
      <c r="B20" s="321">
        <f t="shared" si="16"/>
        <v>160</v>
      </c>
      <c r="C20" s="321">
        <f t="shared" si="16"/>
        <v>62</v>
      </c>
      <c r="D20" s="321">
        <f>SUM(B20:C20)</f>
        <v>222</v>
      </c>
      <c r="E20" s="321">
        <v>84</v>
      </c>
      <c r="F20" s="321">
        <v>27</v>
      </c>
      <c r="G20" s="321">
        <f t="shared" si="10"/>
        <v>111</v>
      </c>
      <c r="H20" s="321">
        <v>35</v>
      </c>
      <c r="I20" s="321">
        <v>10</v>
      </c>
      <c r="J20" s="321">
        <f t="shared" si="11"/>
        <v>45</v>
      </c>
      <c r="K20" s="321">
        <v>27</v>
      </c>
      <c r="L20" s="321">
        <v>9</v>
      </c>
      <c r="M20" s="321">
        <f t="shared" si="12"/>
        <v>36</v>
      </c>
      <c r="N20" s="321">
        <v>11</v>
      </c>
      <c r="O20" s="321">
        <v>11</v>
      </c>
      <c r="P20" s="321">
        <f t="shared" si="13"/>
        <v>22</v>
      </c>
      <c r="Q20" s="321">
        <v>3</v>
      </c>
      <c r="R20" s="321">
        <v>5</v>
      </c>
      <c r="S20" s="321">
        <f t="shared" si="14"/>
        <v>8</v>
      </c>
      <c r="T20" s="321">
        <v>0</v>
      </c>
      <c r="U20" s="321">
        <v>0</v>
      </c>
      <c r="V20" s="321">
        <f t="shared" si="15"/>
        <v>0</v>
      </c>
      <c r="W20" s="201"/>
    </row>
    <row r="21" spans="1:23" s="325" customFormat="1" x14ac:dyDescent="0.2">
      <c r="A21" s="359" t="s">
        <v>529</v>
      </c>
      <c r="B21" s="321">
        <f t="shared" si="16"/>
        <v>84</v>
      </c>
      <c r="C21" s="321">
        <f t="shared" si="16"/>
        <v>82</v>
      </c>
      <c r="D21" s="321">
        <f>SUM(B21:C21)</f>
        <v>166</v>
      </c>
      <c r="E21" s="321">
        <v>42</v>
      </c>
      <c r="F21" s="321">
        <v>47</v>
      </c>
      <c r="G21" s="321">
        <f t="shared" si="10"/>
        <v>89</v>
      </c>
      <c r="H21" s="321">
        <v>17</v>
      </c>
      <c r="I21" s="321">
        <v>9</v>
      </c>
      <c r="J21" s="321">
        <f t="shared" si="11"/>
        <v>26</v>
      </c>
      <c r="K21" s="321">
        <v>11</v>
      </c>
      <c r="L21" s="321">
        <v>17</v>
      </c>
      <c r="M21" s="321">
        <f t="shared" si="12"/>
        <v>28</v>
      </c>
      <c r="N21" s="321">
        <v>6</v>
      </c>
      <c r="O21" s="321">
        <v>2</v>
      </c>
      <c r="P21" s="321">
        <f t="shared" si="13"/>
        <v>8</v>
      </c>
      <c r="Q21" s="321">
        <v>8</v>
      </c>
      <c r="R21" s="321">
        <v>7</v>
      </c>
      <c r="S21" s="321">
        <f t="shared" si="14"/>
        <v>15</v>
      </c>
      <c r="T21" s="321">
        <v>0</v>
      </c>
      <c r="U21" s="321">
        <v>0</v>
      </c>
      <c r="V21" s="321">
        <f t="shared" si="15"/>
        <v>0</v>
      </c>
      <c r="W21" s="201"/>
    </row>
    <row r="22" spans="1:23" x14ac:dyDescent="0.2">
      <c r="A22" s="357" t="s">
        <v>175</v>
      </c>
      <c r="B22" s="330">
        <f>SUM(B23:B26)</f>
        <v>467</v>
      </c>
      <c r="C22" s="330">
        <f>SUM(C23:C26)</f>
        <v>259</v>
      </c>
      <c r="D22" s="330">
        <f>+C22+B22</f>
        <v>726</v>
      </c>
      <c r="E22" s="330">
        <f>SUM(E23:E26)</f>
        <v>156</v>
      </c>
      <c r="F22" s="330">
        <f>SUM(F23:F26)</f>
        <v>92</v>
      </c>
      <c r="G22" s="330">
        <f t="shared" si="10"/>
        <v>248</v>
      </c>
      <c r="H22" s="330">
        <f>SUM(H23:H26)</f>
        <v>107</v>
      </c>
      <c r="I22" s="330">
        <f>SUM(I23:I26)</f>
        <v>42</v>
      </c>
      <c r="J22" s="330">
        <f t="shared" si="11"/>
        <v>149</v>
      </c>
      <c r="K22" s="330">
        <f>SUM(K23:K26)</f>
        <v>91</v>
      </c>
      <c r="L22" s="330">
        <f>SUM(L23:L26)</f>
        <v>43</v>
      </c>
      <c r="M22" s="330">
        <f t="shared" si="12"/>
        <v>134</v>
      </c>
      <c r="N22" s="330">
        <f>SUM(N23:N26)</f>
        <v>80</v>
      </c>
      <c r="O22" s="330">
        <f>SUM(O23:O26)</f>
        <v>56</v>
      </c>
      <c r="P22" s="330">
        <f t="shared" si="13"/>
        <v>136</v>
      </c>
      <c r="Q22" s="330">
        <f>SUM(Q23:Q26)</f>
        <v>33</v>
      </c>
      <c r="R22" s="330">
        <f>SUM(R23:R26)</f>
        <v>26</v>
      </c>
      <c r="S22" s="330">
        <f t="shared" si="14"/>
        <v>59</v>
      </c>
      <c r="T22" s="330">
        <f>SUM(T23:T26)</f>
        <v>0</v>
      </c>
      <c r="U22" s="330">
        <f>SUM(U23:U26)</f>
        <v>0</v>
      </c>
      <c r="V22" s="330">
        <f t="shared" si="15"/>
        <v>0</v>
      </c>
      <c r="W22" s="201"/>
    </row>
    <row r="23" spans="1:23" x14ac:dyDescent="0.2">
      <c r="A23" s="359" t="s">
        <v>516</v>
      </c>
      <c r="B23" s="321">
        <f t="shared" ref="B23:C26" si="17">+E23+H23+K23+N23+Q23</f>
        <v>6</v>
      </c>
      <c r="C23" s="321">
        <f t="shared" si="17"/>
        <v>2</v>
      </c>
      <c r="D23" s="321">
        <f>SUM(B23:C23)</f>
        <v>8</v>
      </c>
      <c r="E23" s="321">
        <v>6</v>
      </c>
      <c r="F23" s="321">
        <v>2</v>
      </c>
      <c r="G23" s="321">
        <f t="shared" si="10"/>
        <v>8</v>
      </c>
      <c r="H23" s="321"/>
      <c r="I23" s="321"/>
      <c r="J23" s="321">
        <f t="shared" si="11"/>
        <v>0</v>
      </c>
      <c r="K23" s="321"/>
      <c r="L23" s="321"/>
      <c r="M23" s="321">
        <f t="shared" si="12"/>
        <v>0</v>
      </c>
      <c r="N23" s="321"/>
      <c r="O23" s="321"/>
      <c r="P23" s="321">
        <f t="shared" si="13"/>
        <v>0</v>
      </c>
      <c r="Q23" s="321"/>
      <c r="R23" s="321"/>
      <c r="S23" s="321">
        <f t="shared" si="14"/>
        <v>0</v>
      </c>
      <c r="T23" s="321">
        <v>0</v>
      </c>
      <c r="U23" s="321">
        <v>0</v>
      </c>
      <c r="V23" s="321">
        <f t="shared" si="15"/>
        <v>0</v>
      </c>
      <c r="W23" s="201"/>
    </row>
    <row r="24" spans="1:23" x14ac:dyDescent="0.2">
      <c r="A24" s="359" t="s">
        <v>510</v>
      </c>
      <c r="B24" s="321">
        <f t="shared" si="17"/>
        <v>97</v>
      </c>
      <c r="C24" s="321">
        <f t="shared" si="17"/>
        <v>77</v>
      </c>
      <c r="D24" s="321">
        <f>SUM(B24:C24)</f>
        <v>174</v>
      </c>
      <c r="E24" s="321">
        <v>29</v>
      </c>
      <c r="F24" s="321">
        <v>28</v>
      </c>
      <c r="G24" s="321">
        <f t="shared" si="10"/>
        <v>57</v>
      </c>
      <c r="H24" s="321">
        <v>23</v>
      </c>
      <c r="I24" s="321">
        <v>14</v>
      </c>
      <c r="J24" s="321">
        <f t="shared" si="11"/>
        <v>37</v>
      </c>
      <c r="K24" s="321">
        <v>18</v>
      </c>
      <c r="L24" s="321">
        <v>9</v>
      </c>
      <c r="M24" s="321">
        <f t="shared" si="12"/>
        <v>27</v>
      </c>
      <c r="N24" s="321">
        <v>20</v>
      </c>
      <c r="O24" s="321">
        <v>15</v>
      </c>
      <c r="P24" s="321">
        <f t="shared" si="13"/>
        <v>35</v>
      </c>
      <c r="Q24" s="321">
        <v>7</v>
      </c>
      <c r="R24" s="321">
        <v>11</v>
      </c>
      <c r="S24" s="321">
        <f t="shared" si="14"/>
        <v>18</v>
      </c>
      <c r="T24" s="321">
        <v>0</v>
      </c>
      <c r="U24" s="321">
        <v>0</v>
      </c>
      <c r="V24" s="321">
        <f t="shared" si="15"/>
        <v>0</v>
      </c>
      <c r="W24" s="201"/>
    </row>
    <row r="25" spans="1:23" x14ac:dyDescent="0.2">
      <c r="A25" s="359" t="s">
        <v>512</v>
      </c>
      <c r="B25" s="321">
        <f t="shared" si="17"/>
        <v>210</v>
      </c>
      <c r="C25" s="321">
        <f t="shared" si="17"/>
        <v>91</v>
      </c>
      <c r="D25" s="321">
        <f>SUM(B25:C25)</f>
        <v>301</v>
      </c>
      <c r="E25" s="321">
        <v>78</v>
      </c>
      <c r="F25" s="321">
        <v>30</v>
      </c>
      <c r="G25" s="321">
        <f t="shared" si="10"/>
        <v>108</v>
      </c>
      <c r="H25" s="321">
        <v>51</v>
      </c>
      <c r="I25" s="321">
        <v>16</v>
      </c>
      <c r="J25" s="321">
        <f t="shared" si="11"/>
        <v>67</v>
      </c>
      <c r="K25" s="321">
        <v>35</v>
      </c>
      <c r="L25" s="321">
        <v>13</v>
      </c>
      <c r="M25" s="321">
        <f t="shared" si="12"/>
        <v>48</v>
      </c>
      <c r="N25" s="321">
        <v>37</v>
      </c>
      <c r="O25" s="321">
        <v>21</v>
      </c>
      <c r="P25" s="321">
        <f t="shared" si="13"/>
        <v>58</v>
      </c>
      <c r="Q25" s="321">
        <v>9</v>
      </c>
      <c r="R25" s="321">
        <v>11</v>
      </c>
      <c r="S25" s="321">
        <f t="shared" si="14"/>
        <v>20</v>
      </c>
      <c r="T25" s="321">
        <v>0</v>
      </c>
      <c r="U25" s="321">
        <v>0</v>
      </c>
      <c r="V25" s="321">
        <f t="shared" si="15"/>
        <v>0</v>
      </c>
      <c r="W25" s="201"/>
    </row>
    <row r="26" spans="1:23" s="325" customFormat="1" x14ac:dyDescent="0.2">
      <c r="A26" s="359" t="s">
        <v>513</v>
      </c>
      <c r="B26" s="321">
        <f t="shared" si="17"/>
        <v>154</v>
      </c>
      <c r="C26" s="321">
        <f t="shared" si="17"/>
        <v>89</v>
      </c>
      <c r="D26" s="321">
        <f>SUM(B26:C26)</f>
        <v>243</v>
      </c>
      <c r="E26" s="321">
        <v>43</v>
      </c>
      <c r="F26" s="321">
        <v>32</v>
      </c>
      <c r="G26" s="321">
        <f t="shared" si="10"/>
        <v>75</v>
      </c>
      <c r="H26" s="321">
        <v>33</v>
      </c>
      <c r="I26" s="321">
        <v>12</v>
      </c>
      <c r="J26" s="321">
        <f t="shared" si="11"/>
        <v>45</v>
      </c>
      <c r="K26" s="321">
        <v>38</v>
      </c>
      <c r="L26" s="321">
        <v>21</v>
      </c>
      <c r="M26" s="321">
        <f t="shared" si="12"/>
        <v>59</v>
      </c>
      <c r="N26" s="321">
        <v>23</v>
      </c>
      <c r="O26" s="321">
        <v>20</v>
      </c>
      <c r="P26" s="321">
        <f t="shared" si="13"/>
        <v>43</v>
      </c>
      <c r="Q26" s="321">
        <v>17</v>
      </c>
      <c r="R26" s="321">
        <v>4</v>
      </c>
      <c r="S26" s="321">
        <f t="shared" si="14"/>
        <v>21</v>
      </c>
      <c r="T26" s="321">
        <v>0</v>
      </c>
      <c r="U26" s="321">
        <v>0</v>
      </c>
      <c r="V26" s="321">
        <f t="shared" si="15"/>
        <v>0</v>
      </c>
      <c r="W26" s="201"/>
    </row>
    <row r="27" spans="1:23" x14ac:dyDescent="0.2">
      <c r="A27" s="357" t="s">
        <v>174</v>
      </c>
      <c r="B27" s="330">
        <f>SUM(B28:B31)</f>
        <v>490</v>
      </c>
      <c r="C27" s="330">
        <f>SUM(C28:C31)</f>
        <v>1654</v>
      </c>
      <c r="D27" s="330">
        <f>+C27+B27</f>
        <v>2144</v>
      </c>
      <c r="E27" s="330">
        <f>SUM(E28:E31)</f>
        <v>179</v>
      </c>
      <c r="F27" s="330">
        <f>SUM(F28:F31)</f>
        <v>418</v>
      </c>
      <c r="G27" s="330">
        <f t="shared" si="10"/>
        <v>597</v>
      </c>
      <c r="H27" s="330">
        <f>SUM(H28:H31)</f>
        <v>131</v>
      </c>
      <c r="I27" s="330">
        <f>SUM(I28:I31)</f>
        <v>387</v>
      </c>
      <c r="J27" s="330">
        <f t="shared" si="11"/>
        <v>518</v>
      </c>
      <c r="K27" s="330">
        <f>SUM(K28:K31)</f>
        <v>78</v>
      </c>
      <c r="L27" s="330">
        <f>SUM(L28:L31)</f>
        <v>341</v>
      </c>
      <c r="M27" s="330">
        <f t="shared" si="12"/>
        <v>419</v>
      </c>
      <c r="N27" s="330">
        <f>SUM(N28:N31)</f>
        <v>55</v>
      </c>
      <c r="O27" s="330">
        <f>SUM(O28:O31)</f>
        <v>290</v>
      </c>
      <c r="P27" s="330">
        <f t="shared" si="13"/>
        <v>345</v>
      </c>
      <c r="Q27" s="330">
        <f>SUM(Q28:Q31)</f>
        <v>47</v>
      </c>
      <c r="R27" s="330">
        <f>SUM(R28:R31)</f>
        <v>218</v>
      </c>
      <c r="S27" s="330">
        <f t="shared" si="14"/>
        <v>265</v>
      </c>
      <c r="T27" s="330">
        <f>SUM(T28:T31)</f>
        <v>0</v>
      </c>
      <c r="U27" s="330">
        <f>SUM(U28:U31)</f>
        <v>0</v>
      </c>
      <c r="V27" s="330">
        <f t="shared" si="15"/>
        <v>0</v>
      </c>
      <c r="W27" s="201"/>
    </row>
    <row r="28" spans="1:23" x14ac:dyDescent="0.2">
      <c r="A28" s="359" t="s">
        <v>540</v>
      </c>
      <c r="B28" s="321">
        <f t="shared" ref="B28:C31" si="18">+E28+H28+K28+N28+Q28</f>
        <v>100</v>
      </c>
      <c r="C28" s="321">
        <f t="shared" si="18"/>
        <v>46</v>
      </c>
      <c r="D28" s="321">
        <f>SUM(B28:C28)</f>
        <v>146</v>
      </c>
      <c r="E28" s="321">
        <v>68</v>
      </c>
      <c r="F28" s="321">
        <v>21</v>
      </c>
      <c r="G28" s="321">
        <f t="shared" si="10"/>
        <v>89</v>
      </c>
      <c r="H28" s="321">
        <v>32</v>
      </c>
      <c r="I28" s="321">
        <v>25</v>
      </c>
      <c r="J28" s="321">
        <f t="shared" si="11"/>
        <v>57</v>
      </c>
      <c r="K28" s="321">
        <v>0</v>
      </c>
      <c r="L28" s="321">
        <v>0</v>
      </c>
      <c r="M28" s="321">
        <f t="shared" si="12"/>
        <v>0</v>
      </c>
      <c r="N28" s="321">
        <v>0</v>
      </c>
      <c r="O28" s="321">
        <v>0</v>
      </c>
      <c r="P28" s="321">
        <f t="shared" si="13"/>
        <v>0</v>
      </c>
      <c r="Q28" s="321">
        <v>0</v>
      </c>
      <c r="R28" s="321">
        <v>0</v>
      </c>
      <c r="S28" s="321">
        <f t="shared" si="14"/>
        <v>0</v>
      </c>
      <c r="T28" s="321">
        <v>0</v>
      </c>
      <c r="U28" s="321">
        <v>0</v>
      </c>
      <c r="V28" s="321">
        <f t="shared" si="15"/>
        <v>0</v>
      </c>
      <c r="W28" s="201"/>
    </row>
    <row r="29" spans="1:23" x14ac:dyDescent="0.2">
      <c r="A29" s="359" t="s">
        <v>557</v>
      </c>
      <c r="B29" s="321">
        <f t="shared" si="18"/>
        <v>65</v>
      </c>
      <c r="C29" s="321">
        <f t="shared" si="18"/>
        <v>275</v>
      </c>
      <c r="D29" s="321">
        <f>SUM(B29:C29)</f>
        <v>340</v>
      </c>
      <c r="E29" s="321">
        <v>23</v>
      </c>
      <c r="F29" s="321">
        <v>77</v>
      </c>
      <c r="G29" s="321">
        <f t="shared" si="10"/>
        <v>100</v>
      </c>
      <c r="H29" s="321">
        <v>16</v>
      </c>
      <c r="I29" s="321">
        <v>51</v>
      </c>
      <c r="J29" s="321">
        <f t="shared" si="11"/>
        <v>67</v>
      </c>
      <c r="K29" s="321">
        <v>14</v>
      </c>
      <c r="L29" s="321">
        <v>69</v>
      </c>
      <c r="M29" s="321">
        <f t="shared" si="12"/>
        <v>83</v>
      </c>
      <c r="N29" s="321">
        <v>4</v>
      </c>
      <c r="O29" s="321">
        <v>34</v>
      </c>
      <c r="P29" s="321">
        <f t="shared" si="13"/>
        <v>38</v>
      </c>
      <c r="Q29" s="321">
        <v>8</v>
      </c>
      <c r="R29" s="321">
        <v>44</v>
      </c>
      <c r="S29" s="321">
        <f t="shared" si="14"/>
        <v>52</v>
      </c>
      <c r="T29" s="321">
        <v>0</v>
      </c>
      <c r="U29" s="321">
        <v>0</v>
      </c>
      <c r="V29" s="321">
        <f t="shared" si="15"/>
        <v>0</v>
      </c>
      <c r="W29" s="201"/>
    </row>
    <row r="30" spans="1:23" x14ac:dyDescent="0.2">
      <c r="A30" s="359" t="s">
        <v>548</v>
      </c>
      <c r="B30" s="321">
        <f t="shared" si="18"/>
        <v>301</v>
      </c>
      <c r="C30" s="321">
        <f t="shared" si="18"/>
        <v>1066</v>
      </c>
      <c r="D30" s="321">
        <f>SUM(B30:C30)</f>
        <v>1367</v>
      </c>
      <c r="E30" s="321">
        <v>83</v>
      </c>
      <c r="F30" s="321">
        <v>232</v>
      </c>
      <c r="G30" s="321">
        <f t="shared" si="10"/>
        <v>315</v>
      </c>
      <c r="H30" s="321">
        <v>75</v>
      </c>
      <c r="I30" s="321">
        <v>243</v>
      </c>
      <c r="J30" s="321">
        <f t="shared" si="11"/>
        <v>318</v>
      </c>
      <c r="K30" s="321">
        <v>58</v>
      </c>
      <c r="L30" s="321">
        <v>228</v>
      </c>
      <c r="M30" s="321">
        <f t="shared" si="12"/>
        <v>286</v>
      </c>
      <c r="N30" s="321">
        <v>47</v>
      </c>
      <c r="O30" s="321">
        <v>194</v>
      </c>
      <c r="P30" s="321">
        <f t="shared" si="13"/>
        <v>241</v>
      </c>
      <c r="Q30" s="321">
        <v>38</v>
      </c>
      <c r="R30" s="321">
        <v>169</v>
      </c>
      <c r="S30" s="321">
        <f t="shared" si="14"/>
        <v>207</v>
      </c>
      <c r="T30" s="321">
        <v>0</v>
      </c>
      <c r="U30" s="321">
        <v>0</v>
      </c>
      <c r="V30" s="321">
        <f t="shared" si="15"/>
        <v>0</v>
      </c>
      <c r="W30" s="201"/>
    </row>
    <row r="31" spans="1:23" x14ac:dyDescent="0.2">
      <c r="A31" s="359" t="s">
        <v>552</v>
      </c>
      <c r="B31" s="321">
        <f t="shared" si="18"/>
        <v>24</v>
      </c>
      <c r="C31" s="321">
        <f t="shared" si="18"/>
        <v>267</v>
      </c>
      <c r="D31" s="321">
        <f>SUM(B31:C31)</f>
        <v>291</v>
      </c>
      <c r="E31" s="321">
        <v>5</v>
      </c>
      <c r="F31" s="321">
        <v>88</v>
      </c>
      <c r="G31" s="321">
        <f t="shared" si="10"/>
        <v>93</v>
      </c>
      <c r="H31" s="321">
        <v>8</v>
      </c>
      <c r="I31" s="321">
        <v>68</v>
      </c>
      <c r="J31" s="321">
        <f t="shared" si="11"/>
        <v>76</v>
      </c>
      <c r="K31" s="321">
        <v>6</v>
      </c>
      <c r="L31" s="321">
        <v>44</v>
      </c>
      <c r="M31" s="321">
        <f t="shared" si="12"/>
        <v>50</v>
      </c>
      <c r="N31" s="321">
        <v>4</v>
      </c>
      <c r="O31" s="321">
        <v>62</v>
      </c>
      <c r="P31" s="321">
        <f t="shared" si="13"/>
        <v>66</v>
      </c>
      <c r="Q31" s="321">
        <v>1</v>
      </c>
      <c r="R31" s="321">
        <v>5</v>
      </c>
      <c r="S31" s="321">
        <f t="shared" si="14"/>
        <v>6</v>
      </c>
      <c r="T31" s="321">
        <v>0</v>
      </c>
      <c r="U31" s="321">
        <v>0</v>
      </c>
      <c r="V31" s="321">
        <f t="shared" si="15"/>
        <v>0</v>
      </c>
      <c r="W31" s="201"/>
    </row>
    <row r="32" spans="1:23" x14ac:dyDescent="0.2">
      <c r="A32" s="357" t="s">
        <v>173</v>
      </c>
      <c r="B32" s="330">
        <f>SUM(B33:B35)</f>
        <v>467</v>
      </c>
      <c r="C32" s="330">
        <f>SUM(C33:C35)</f>
        <v>503</v>
      </c>
      <c r="D32" s="330">
        <f>+C32+B32</f>
        <v>970</v>
      </c>
      <c r="E32" s="330">
        <f>SUM(E33:E35)</f>
        <v>147</v>
      </c>
      <c r="F32" s="330">
        <f>SUM(F33:F35)</f>
        <v>147</v>
      </c>
      <c r="G32" s="330">
        <f t="shared" si="10"/>
        <v>294</v>
      </c>
      <c r="H32" s="330">
        <f>SUM(H33:H35)</f>
        <v>84</v>
      </c>
      <c r="I32" s="330">
        <f>SUM(I33:I35)</f>
        <v>101</v>
      </c>
      <c r="J32" s="330">
        <f t="shared" si="11"/>
        <v>185</v>
      </c>
      <c r="K32" s="330">
        <f>SUM(K33:K35)</f>
        <v>81</v>
      </c>
      <c r="L32" s="330">
        <f>SUM(L33:L35)</f>
        <v>73</v>
      </c>
      <c r="M32" s="330">
        <f t="shared" si="12"/>
        <v>154</v>
      </c>
      <c r="N32" s="330">
        <f>SUM(N33:N35)</f>
        <v>68</v>
      </c>
      <c r="O32" s="330">
        <f>SUM(O33:O35)</f>
        <v>86</v>
      </c>
      <c r="P32" s="330">
        <f t="shared" si="13"/>
        <v>154</v>
      </c>
      <c r="Q32" s="330">
        <f>SUM(Q33:Q35)</f>
        <v>87</v>
      </c>
      <c r="R32" s="330">
        <f>SUM(R33:R35)</f>
        <v>96</v>
      </c>
      <c r="S32" s="330">
        <f t="shared" si="14"/>
        <v>183</v>
      </c>
      <c r="T32" s="330">
        <f>SUM(T33:T35)</f>
        <v>0</v>
      </c>
      <c r="U32" s="330">
        <f>SUM(U33:U35)</f>
        <v>0</v>
      </c>
      <c r="V32" s="330">
        <f t="shared" si="15"/>
        <v>0</v>
      </c>
      <c r="W32" s="201"/>
    </row>
    <row r="33" spans="1:23" ht="24" x14ac:dyDescent="0.2">
      <c r="A33" s="362" t="s">
        <v>536</v>
      </c>
      <c r="B33" s="321">
        <f t="shared" ref="B33:C35" si="19">+E33+H33+K33+N33+Q33</f>
        <v>259</v>
      </c>
      <c r="C33" s="321">
        <f t="shared" si="19"/>
        <v>206</v>
      </c>
      <c r="D33" s="321">
        <f>SUM(B33:C33)</f>
        <v>465</v>
      </c>
      <c r="E33" s="321">
        <v>79</v>
      </c>
      <c r="F33" s="321">
        <v>50</v>
      </c>
      <c r="G33" s="321">
        <f t="shared" si="10"/>
        <v>129</v>
      </c>
      <c r="H33" s="321">
        <v>39</v>
      </c>
      <c r="I33" s="321">
        <v>46</v>
      </c>
      <c r="J33" s="321">
        <f t="shared" si="11"/>
        <v>85</v>
      </c>
      <c r="K33" s="321">
        <v>40</v>
      </c>
      <c r="L33" s="321">
        <v>27</v>
      </c>
      <c r="M33" s="321">
        <f t="shared" si="12"/>
        <v>67</v>
      </c>
      <c r="N33" s="321">
        <v>41</v>
      </c>
      <c r="O33" s="321">
        <v>46</v>
      </c>
      <c r="P33" s="321">
        <f t="shared" si="13"/>
        <v>87</v>
      </c>
      <c r="Q33" s="321">
        <v>60</v>
      </c>
      <c r="R33" s="321">
        <v>37</v>
      </c>
      <c r="S33" s="321">
        <f t="shared" si="14"/>
        <v>97</v>
      </c>
      <c r="T33" s="321">
        <v>0</v>
      </c>
      <c r="U33" s="321">
        <v>0</v>
      </c>
      <c r="V33" s="321">
        <f t="shared" si="15"/>
        <v>0</v>
      </c>
      <c r="W33" s="201"/>
    </row>
    <row r="34" spans="1:23" x14ac:dyDescent="0.2">
      <c r="A34" s="359" t="s">
        <v>538</v>
      </c>
      <c r="B34" s="321">
        <f t="shared" si="19"/>
        <v>149</v>
      </c>
      <c r="C34" s="321">
        <f t="shared" si="19"/>
        <v>226</v>
      </c>
      <c r="D34" s="321">
        <f>SUM(B34:C34)</f>
        <v>375</v>
      </c>
      <c r="E34" s="321">
        <v>44</v>
      </c>
      <c r="F34" s="321">
        <v>80</v>
      </c>
      <c r="G34" s="321">
        <f t="shared" si="10"/>
        <v>124</v>
      </c>
      <c r="H34" s="321">
        <v>35</v>
      </c>
      <c r="I34" s="321">
        <v>44</v>
      </c>
      <c r="J34" s="321">
        <f t="shared" si="11"/>
        <v>79</v>
      </c>
      <c r="K34" s="321">
        <v>29</v>
      </c>
      <c r="L34" s="321">
        <v>33</v>
      </c>
      <c r="M34" s="321">
        <f t="shared" si="12"/>
        <v>62</v>
      </c>
      <c r="N34" s="321">
        <v>20</v>
      </c>
      <c r="O34" s="321">
        <v>27</v>
      </c>
      <c r="P34" s="321">
        <f t="shared" si="13"/>
        <v>47</v>
      </c>
      <c r="Q34" s="321">
        <v>21</v>
      </c>
      <c r="R34" s="321">
        <v>42</v>
      </c>
      <c r="S34" s="321">
        <f t="shared" si="14"/>
        <v>63</v>
      </c>
      <c r="T34" s="321">
        <v>0</v>
      </c>
      <c r="U34" s="321">
        <v>0</v>
      </c>
      <c r="V34" s="321">
        <f t="shared" si="15"/>
        <v>0</v>
      </c>
      <c r="W34" s="201"/>
    </row>
    <row r="35" spans="1:23" s="325" customFormat="1" x14ac:dyDescent="0.2">
      <c r="A35" s="359" t="s">
        <v>551</v>
      </c>
      <c r="B35" s="321">
        <f t="shared" si="19"/>
        <v>59</v>
      </c>
      <c r="C35" s="321">
        <f t="shared" si="19"/>
        <v>71</v>
      </c>
      <c r="D35" s="321">
        <f>SUM(B35:C35)</f>
        <v>130</v>
      </c>
      <c r="E35" s="321">
        <v>24</v>
      </c>
      <c r="F35" s="321">
        <v>17</v>
      </c>
      <c r="G35" s="321">
        <f t="shared" si="10"/>
        <v>41</v>
      </c>
      <c r="H35" s="321">
        <v>10</v>
      </c>
      <c r="I35" s="321">
        <v>11</v>
      </c>
      <c r="J35" s="321">
        <f t="shared" si="11"/>
        <v>21</v>
      </c>
      <c r="K35" s="321">
        <v>12</v>
      </c>
      <c r="L35" s="321">
        <v>13</v>
      </c>
      <c r="M35" s="321">
        <f t="shared" si="12"/>
        <v>25</v>
      </c>
      <c r="N35" s="321">
        <v>7</v>
      </c>
      <c r="O35" s="321">
        <v>13</v>
      </c>
      <c r="P35" s="321">
        <f t="shared" si="13"/>
        <v>20</v>
      </c>
      <c r="Q35" s="321">
        <v>6</v>
      </c>
      <c r="R35" s="321">
        <v>17</v>
      </c>
      <c r="S35" s="321">
        <f t="shared" si="14"/>
        <v>23</v>
      </c>
      <c r="T35" s="321">
        <v>0</v>
      </c>
      <c r="U35" s="321">
        <v>0</v>
      </c>
      <c r="V35" s="321">
        <f t="shared" si="15"/>
        <v>0</v>
      </c>
      <c r="W35" s="201"/>
    </row>
    <row r="36" spans="1:23" x14ac:dyDescent="0.2">
      <c r="A36" s="357" t="s">
        <v>172</v>
      </c>
      <c r="B36" s="330">
        <f>SUM(B37:B42)</f>
        <v>1420</v>
      </c>
      <c r="C36" s="330">
        <f>SUM(C37:C42)</f>
        <v>1609</v>
      </c>
      <c r="D36" s="330">
        <f>+C36+B36</f>
        <v>3029</v>
      </c>
      <c r="E36" s="330">
        <f>SUM(E37:E42)</f>
        <v>690</v>
      </c>
      <c r="F36" s="330">
        <f>SUM(F37:F42)</f>
        <v>766</v>
      </c>
      <c r="G36" s="330">
        <f t="shared" si="10"/>
        <v>1456</v>
      </c>
      <c r="H36" s="330">
        <f>SUM(H37:H42)</f>
        <v>257</v>
      </c>
      <c r="I36" s="330">
        <f>SUM(I37:I42)</f>
        <v>300</v>
      </c>
      <c r="J36" s="330">
        <f t="shared" si="11"/>
        <v>557</v>
      </c>
      <c r="K36" s="330">
        <f>SUM(K37:K42)</f>
        <v>208</v>
      </c>
      <c r="L36" s="330">
        <f>SUM(L37:L42)</f>
        <v>181</v>
      </c>
      <c r="M36" s="330">
        <f t="shared" si="12"/>
        <v>389</v>
      </c>
      <c r="N36" s="330">
        <f>SUM(N37:N42)</f>
        <v>197</v>
      </c>
      <c r="O36" s="330">
        <f>SUM(O37:O42)</f>
        <v>258</v>
      </c>
      <c r="P36" s="330">
        <f t="shared" si="13"/>
        <v>455</v>
      </c>
      <c r="Q36" s="330">
        <f>SUM(Q37:Q42)</f>
        <v>68</v>
      </c>
      <c r="R36" s="330">
        <f>SUM(R37:R42)</f>
        <v>104</v>
      </c>
      <c r="S36" s="330">
        <f t="shared" si="14"/>
        <v>172</v>
      </c>
      <c r="T36" s="330">
        <f>SUM(T37:T42)</f>
        <v>0</v>
      </c>
      <c r="U36" s="330">
        <f>SUM(U37:U42)</f>
        <v>0</v>
      </c>
      <c r="V36" s="330">
        <f t="shared" si="15"/>
        <v>0</v>
      </c>
      <c r="W36" s="201"/>
    </row>
    <row r="37" spans="1:23" x14ac:dyDescent="0.2">
      <c r="A37" s="359" t="s">
        <v>588</v>
      </c>
      <c r="B37" s="321">
        <f t="shared" ref="B37:C42" si="20">+E37+H37+K37+N37+Q37</f>
        <v>465</v>
      </c>
      <c r="C37" s="321">
        <f t="shared" si="20"/>
        <v>618</v>
      </c>
      <c r="D37" s="321">
        <f t="shared" ref="D37:D42" si="21">SUM(B37:C37)</f>
        <v>1083</v>
      </c>
      <c r="E37" s="321">
        <v>194</v>
      </c>
      <c r="F37" s="321">
        <v>251</v>
      </c>
      <c r="G37" s="321">
        <f t="shared" si="10"/>
        <v>445</v>
      </c>
      <c r="H37" s="321">
        <v>91</v>
      </c>
      <c r="I37" s="321">
        <v>111</v>
      </c>
      <c r="J37" s="321">
        <f t="shared" si="11"/>
        <v>202</v>
      </c>
      <c r="K37" s="321">
        <v>80</v>
      </c>
      <c r="L37" s="321">
        <v>92</v>
      </c>
      <c r="M37" s="321">
        <f t="shared" si="12"/>
        <v>172</v>
      </c>
      <c r="N37" s="321">
        <v>72</v>
      </c>
      <c r="O37" s="321">
        <v>119</v>
      </c>
      <c r="P37" s="321">
        <f t="shared" si="13"/>
        <v>191</v>
      </c>
      <c r="Q37" s="321">
        <v>28</v>
      </c>
      <c r="R37" s="321">
        <v>45</v>
      </c>
      <c r="S37" s="321">
        <f t="shared" si="14"/>
        <v>73</v>
      </c>
      <c r="T37" s="321">
        <v>0</v>
      </c>
      <c r="U37" s="321">
        <v>0</v>
      </c>
      <c r="V37" s="321">
        <f t="shared" si="15"/>
        <v>0</v>
      </c>
      <c r="W37" s="201"/>
    </row>
    <row r="38" spans="1:23" x14ac:dyDescent="0.2">
      <c r="A38" s="359" t="s">
        <v>589</v>
      </c>
      <c r="B38" s="321">
        <f t="shared" si="20"/>
        <v>64</v>
      </c>
      <c r="C38" s="321">
        <f t="shared" si="20"/>
        <v>72</v>
      </c>
      <c r="D38" s="321">
        <f t="shared" si="21"/>
        <v>136</v>
      </c>
      <c r="E38" s="321">
        <v>55</v>
      </c>
      <c r="F38" s="321">
        <v>59</v>
      </c>
      <c r="G38" s="321">
        <f t="shared" si="10"/>
        <v>114</v>
      </c>
      <c r="H38" s="321">
        <v>9</v>
      </c>
      <c r="I38" s="321">
        <v>13</v>
      </c>
      <c r="J38" s="321">
        <f t="shared" si="11"/>
        <v>22</v>
      </c>
      <c r="K38" s="321"/>
      <c r="L38" s="321"/>
      <c r="M38" s="321">
        <f t="shared" si="12"/>
        <v>0</v>
      </c>
      <c r="N38" s="321"/>
      <c r="O38" s="321"/>
      <c r="P38" s="321">
        <f t="shared" si="13"/>
        <v>0</v>
      </c>
      <c r="Q38" s="321"/>
      <c r="R38" s="321"/>
      <c r="S38" s="321">
        <f t="shared" si="14"/>
        <v>0</v>
      </c>
      <c r="T38" s="321">
        <v>0</v>
      </c>
      <c r="U38" s="321">
        <v>0</v>
      </c>
      <c r="V38" s="321">
        <f t="shared" si="15"/>
        <v>0</v>
      </c>
      <c r="W38" s="201"/>
    </row>
    <row r="39" spans="1:23" x14ac:dyDescent="0.2">
      <c r="A39" s="359" t="s">
        <v>539</v>
      </c>
      <c r="B39" s="321">
        <f t="shared" si="20"/>
        <v>415</v>
      </c>
      <c r="C39" s="321">
        <f t="shared" si="20"/>
        <v>509</v>
      </c>
      <c r="D39" s="321">
        <f t="shared" si="21"/>
        <v>924</v>
      </c>
      <c r="E39" s="321">
        <v>176</v>
      </c>
      <c r="F39" s="321">
        <v>220</v>
      </c>
      <c r="G39" s="321">
        <f t="shared" si="10"/>
        <v>396</v>
      </c>
      <c r="H39" s="321">
        <v>79</v>
      </c>
      <c r="I39" s="321">
        <v>107</v>
      </c>
      <c r="J39" s="321">
        <f t="shared" si="11"/>
        <v>186</v>
      </c>
      <c r="K39" s="321">
        <v>61</v>
      </c>
      <c r="L39" s="321">
        <v>44</v>
      </c>
      <c r="M39" s="321">
        <f t="shared" si="12"/>
        <v>105</v>
      </c>
      <c r="N39" s="321">
        <v>73</v>
      </c>
      <c r="O39" s="321">
        <v>91</v>
      </c>
      <c r="P39" s="321">
        <f t="shared" si="13"/>
        <v>164</v>
      </c>
      <c r="Q39" s="321">
        <v>26</v>
      </c>
      <c r="R39" s="321">
        <v>47</v>
      </c>
      <c r="S39" s="321">
        <f t="shared" si="14"/>
        <v>73</v>
      </c>
      <c r="T39" s="321">
        <v>0</v>
      </c>
      <c r="U39" s="321">
        <v>0</v>
      </c>
      <c r="V39" s="321">
        <f t="shared" si="15"/>
        <v>0</v>
      </c>
      <c r="W39" s="201"/>
    </row>
    <row r="40" spans="1:23" x14ac:dyDescent="0.2">
      <c r="A40" s="359" t="s">
        <v>590</v>
      </c>
      <c r="B40" s="321">
        <f t="shared" si="20"/>
        <v>313</v>
      </c>
      <c r="C40" s="321">
        <f t="shared" si="20"/>
        <v>231</v>
      </c>
      <c r="D40" s="321">
        <f t="shared" si="21"/>
        <v>544</v>
      </c>
      <c r="E40" s="321">
        <v>157</v>
      </c>
      <c r="F40" s="321">
        <v>103</v>
      </c>
      <c r="G40" s="321">
        <f t="shared" si="10"/>
        <v>260</v>
      </c>
      <c r="H40" s="321">
        <v>51</v>
      </c>
      <c r="I40" s="321">
        <v>41</v>
      </c>
      <c r="J40" s="321">
        <f t="shared" si="11"/>
        <v>92</v>
      </c>
      <c r="K40" s="321">
        <v>57</v>
      </c>
      <c r="L40" s="321">
        <v>40</v>
      </c>
      <c r="M40" s="321">
        <f t="shared" si="12"/>
        <v>97</v>
      </c>
      <c r="N40" s="321">
        <v>43</v>
      </c>
      <c r="O40" s="321">
        <v>42</v>
      </c>
      <c r="P40" s="321">
        <f t="shared" si="13"/>
        <v>85</v>
      </c>
      <c r="Q40" s="321">
        <v>5</v>
      </c>
      <c r="R40" s="321">
        <v>5</v>
      </c>
      <c r="S40" s="321">
        <f t="shared" si="14"/>
        <v>10</v>
      </c>
      <c r="T40" s="321">
        <v>0</v>
      </c>
      <c r="U40" s="321">
        <v>0</v>
      </c>
      <c r="V40" s="321">
        <f t="shared" si="15"/>
        <v>0</v>
      </c>
      <c r="W40" s="201"/>
    </row>
    <row r="41" spans="1:23" s="325" customFormat="1" ht="24" x14ac:dyDescent="0.2">
      <c r="A41" s="362" t="s">
        <v>696</v>
      </c>
      <c r="B41" s="321">
        <f t="shared" si="20"/>
        <v>74</v>
      </c>
      <c r="C41" s="321">
        <f t="shared" si="20"/>
        <v>47</v>
      </c>
      <c r="D41" s="321">
        <f t="shared" si="21"/>
        <v>121</v>
      </c>
      <c r="E41" s="321">
        <v>38</v>
      </c>
      <c r="F41" s="321">
        <v>26</v>
      </c>
      <c r="G41" s="321">
        <f t="shared" si="10"/>
        <v>64</v>
      </c>
      <c r="H41" s="321">
        <v>8</v>
      </c>
      <c r="I41" s="321">
        <v>4</v>
      </c>
      <c r="J41" s="321">
        <f t="shared" si="11"/>
        <v>12</v>
      </c>
      <c r="K41" s="321">
        <v>10</v>
      </c>
      <c r="L41" s="321">
        <v>4</v>
      </c>
      <c r="M41" s="321">
        <f t="shared" si="12"/>
        <v>14</v>
      </c>
      <c r="N41" s="321">
        <v>9</v>
      </c>
      <c r="O41" s="321">
        <v>6</v>
      </c>
      <c r="P41" s="321">
        <f t="shared" si="13"/>
        <v>15</v>
      </c>
      <c r="Q41" s="321">
        <v>9</v>
      </c>
      <c r="R41" s="321">
        <v>7</v>
      </c>
      <c r="S41" s="321">
        <f t="shared" si="14"/>
        <v>16</v>
      </c>
      <c r="T41" s="321">
        <v>0</v>
      </c>
      <c r="U41" s="321">
        <v>0</v>
      </c>
      <c r="V41" s="321">
        <f t="shared" si="15"/>
        <v>0</v>
      </c>
      <c r="W41" s="201"/>
    </row>
    <row r="42" spans="1:23" s="325" customFormat="1" x14ac:dyDescent="0.2">
      <c r="A42" s="362" t="s">
        <v>592</v>
      </c>
      <c r="B42" s="321">
        <f t="shared" si="20"/>
        <v>89</v>
      </c>
      <c r="C42" s="321">
        <f t="shared" si="20"/>
        <v>132</v>
      </c>
      <c r="D42" s="321">
        <f t="shared" si="21"/>
        <v>221</v>
      </c>
      <c r="E42" s="321">
        <v>70</v>
      </c>
      <c r="F42" s="321">
        <v>107</v>
      </c>
      <c r="G42" s="321">
        <f t="shared" si="10"/>
        <v>177</v>
      </c>
      <c r="H42" s="321">
        <v>19</v>
      </c>
      <c r="I42" s="321">
        <v>24</v>
      </c>
      <c r="J42" s="321">
        <f t="shared" si="11"/>
        <v>43</v>
      </c>
      <c r="K42" s="321"/>
      <c r="L42" s="321">
        <v>1</v>
      </c>
      <c r="M42" s="321">
        <f t="shared" si="12"/>
        <v>1</v>
      </c>
      <c r="N42" s="321"/>
      <c r="O42" s="321"/>
      <c r="P42" s="321">
        <f t="shared" si="13"/>
        <v>0</v>
      </c>
      <c r="Q42" s="321"/>
      <c r="R42" s="321"/>
      <c r="S42" s="321">
        <f t="shared" si="14"/>
        <v>0</v>
      </c>
      <c r="T42" s="321">
        <v>0</v>
      </c>
      <c r="U42" s="321">
        <v>0</v>
      </c>
      <c r="V42" s="321">
        <f t="shared" si="15"/>
        <v>0</v>
      </c>
      <c r="W42" s="201"/>
    </row>
    <row r="43" spans="1:23" x14ac:dyDescent="0.2">
      <c r="A43" s="357" t="s">
        <v>169</v>
      </c>
      <c r="B43" s="330">
        <f>+B44</f>
        <v>923</v>
      </c>
      <c r="C43" s="330">
        <f>+C44</f>
        <v>1151</v>
      </c>
      <c r="D43" s="330">
        <f>+C43+B43</f>
        <v>2074</v>
      </c>
      <c r="E43" s="330">
        <f>+E44</f>
        <v>386</v>
      </c>
      <c r="F43" s="330">
        <f>+F44</f>
        <v>448</v>
      </c>
      <c r="G43" s="330">
        <f t="shared" si="10"/>
        <v>834</v>
      </c>
      <c r="H43" s="330">
        <f>+H44</f>
        <v>107</v>
      </c>
      <c r="I43" s="330">
        <f>+I44</f>
        <v>109</v>
      </c>
      <c r="J43" s="330">
        <f t="shared" si="11"/>
        <v>216</v>
      </c>
      <c r="K43" s="330">
        <f>+K44</f>
        <v>198</v>
      </c>
      <c r="L43" s="330">
        <f>+L44</f>
        <v>273</v>
      </c>
      <c r="M43" s="330">
        <f t="shared" si="12"/>
        <v>471</v>
      </c>
      <c r="N43" s="330">
        <f>+N44</f>
        <v>175</v>
      </c>
      <c r="O43" s="330">
        <f>+O44</f>
        <v>213</v>
      </c>
      <c r="P43" s="330">
        <f t="shared" si="13"/>
        <v>388</v>
      </c>
      <c r="Q43" s="330">
        <f>+Q44</f>
        <v>57</v>
      </c>
      <c r="R43" s="330">
        <f>+R44</f>
        <v>108</v>
      </c>
      <c r="S43" s="330">
        <f t="shared" si="14"/>
        <v>165</v>
      </c>
      <c r="T43" s="330">
        <f>+T44</f>
        <v>0</v>
      </c>
      <c r="U43" s="330">
        <f>+U44</f>
        <v>0</v>
      </c>
      <c r="V43" s="330">
        <f t="shared" si="15"/>
        <v>0</v>
      </c>
      <c r="W43" s="201"/>
    </row>
    <row r="44" spans="1:23" s="325" customFormat="1" x14ac:dyDescent="0.2">
      <c r="A44" s="359" t="s">
        <v>541</v>
      </c>
      <c r="B44" s="321">
        <f>+E44+H44+K44+N44+Q44</f>
        <v>923</v>
      </c>
      <c r="C44" s="321">
        <f>+F44+I44+L44+O44+R44</f>
        <v>1151</v>
      </c>
      <c r="D44" s="321">
        <f>SUM(B44:C44)</f>
        <v>2074</v>
      </c>
      <c r="E44" s="321">
        <v>386</v>
      </c>
      <c r="F44" s="321">
        <v>448</v>
      </c>
      <c r="G44" s="321">
        <f t="shared" si="10"/>
        <v>834</v>
      </c>
      <c r="H44" s="321">
        <v>107</v>
      </c>
      <c r="I44" s="321">
        <v>109</v>
      </c>
      <c r="J44" s="321">
        <f t="shared" si="11"/>
        <v>216</v>
      </c>
      <c r="K44" s="321">
        <v>198</v>
      </c>
      <c r="L44" s="321">
        <v>273</v>
      </c>
      <c r="M44" s="321">
        <f t="shared" si="12"/>
        <v>471</v>
      </c>
      <c r="N44" s="321">
        <v>175</v>
      </c>
      <c r="O44" s="321">
        <v>213</v>
      </c>
      <c r="P44" s="321">
        <f t="shared" si="13"/>
        <v>388</v>
      </c>
      <c r="Q44" s="321">
        <v>57</v>
      </c>
      <c r="R44" s="321">
        <v>108</v>
      </c>
      <c r="S44" s="321">
        <f t="shared" si="14"/>
        <v>165</v>
      </c>
      <c r="T44" s="321">
        <v>0</v>
      </c>
      <c r="U44" s="321">
        <v>0</v>
      </c>
      <c r="V44" s="321">
        <f t="shared" si="15"/>
        <v>0</v>
      </c>
      <c r="W44" s="201"/>
    </row>
    <row r="45" spans="1:23" x14ac:dyDescent="0.2">
      <c r="A45" s="357" t="s">
        <v>165</v>
      </c>
      <c r="B45" s="330">
        <f>SUM(B46:B49)</f>
        <v>606</v>
      </c>
      <c r="C45" s="330">
        <f>SUM(C46:C49)</f>
        <v>800</v>
      </c>
      <c r="D45" s="330">
        <f>+C45+B45</f>
        <v>1406</v>
      </c>
      <c r="E45" s="330">
        <f>SUM(E46:E49)</f>
        <v>294</v>
      </c>
      <c r="F45" s="330">
        <f>SUM(F46:F49)</f>
        <v>346</v>
      </c>
      <c r="G45" s="330">
        <f t="shared" si="10"/>
        <v>640</v>
      </c>
      <c r="H45" s="330">
        <f>SUM(H46:H49)</f>
        <v>106</v>
      </c>
      <c r="I45" s="330">
        <f>SUM(I46:I49)</f>
        <v>124</v>
      </c>
      <c r="J45" s="330">
        <f t="shared" si="11"/>
        <v>230</v>
      </c>
      <c r="K45" s="330">
        <f>SUM(K46:K49)</f>
        <v>86</v>
      </c>
      <c r="L45" s="330">
        <f>SUM(L46:L49)</f>
        <v>131</v>
      </c>
      <c r="M45" s="330">
        <f t="shared" si="12"/>
        <v>217</v>
      </c>
      <c r="N45" s="330">
        <f>SUM(N46:N49)</f>
        <v>62</v>
      </c>
      <c r="O45" s="330">
        <f>SUM(O46:O49)</f>
        <v>114</v>
      </c>
      <c r="P45" s="330">
        <f t="shared" si="13"/>
        <v>176</v>
      </c>
      <c r="Q45" s="330">
        <f>SUM(Q46:Q49)</f>
        <v>58</v>
      </c>
      <c r="R45" s="330">
        <f>SUM(R46:R49)</f>
        <v>85</v>
      </c>
      <c r="S45" s="330">
        <f t="shared" si="14"/>
        <v>143</v>
      </c>
      <c r="T45" s="330">
        <f>SUM(T46:T49)</f>
        <v>0</v>
      </c>
      <c r="U45" s="330">
        <f>SUM(U46:U49)</f>
        <v>0</v>
      </c>
      <c r="V45" s="330">
        <f t="shared" si="15"/>
        <v>0</v>
      </c>
      <c r="W45" s="201"/>
    </row>
    <row r="46" spans="1:23" x14ac:dyDescent="0.2">
      <c r="A46" s="359" t="s">
        <v>533</v>
      </c>
      <c r="B46" s="321">
        <f t="shared" ref="B46:C49" si="22">+E46+H46+K46+N46+Q46</f>
        <v>189</v>
      </c>
      <c r="C46" s="321">
        <f t="shared" si="22"/>
        <v>217</v>
      </c>
      <c r="D46" s="321">
        <f>SUM(B46:C46)</f>
        <v>406</v>
      </c>
      <c r="E46" s="321">
        <v>85</v>
      </c>
      <c r="F46" s="321">
        <v>83</v>
      </c>
      <c r="G46" s="321">
        <f t="shared" si="10"/>
        <v>168</v>
      </c>
      <c r="H46" s="321">
        <v>34</v>
      </c>
      <c r="I46" s="321">
        <v>35</v>
      </c>
      <c r="J46" s="321">
        <f t="shared" si="11"/>
        <v>69</v>
      </c>
      <c r="K46" s="321">
        <v>36</v>
      </c>
      <c r="L46" s="321">
        <v>47</v>
      </c>
      <c r="M46" s="321">
        <f t="shared" si="12"/>
        <v>83</v>
      </c>
      <c r="N46" s="321">
        <v>16</v>
      </c>
      <c r="O46" s="321">
        <v>28</v>
      </c>
      <c r="P46" s="321">
        <f t="shared" si="13"/>
        <v>44</v>
      </c>
      <c r="Q46" s="321">
        <v>18</v>
      </c>
      <c r="R46" s="321">
        <v>24</v>
      </c>
      <c r="S46" s="321">
        <f t="shared" si="14"/>
        <v>42</v>
      </c>
      <c r="T46" s="321"/>
      <c r="U46" s="321">
        <v>0</v>
      </c>
      <c r="V46" s="321">
        <f t="shared" si="15"/>
        <v>0</v>
      </c>
      <c r="W46" s="201"/>
    </row>
    <row r="47" spans="1:23" x14ac:dyDescent="0.2">
      <c r="A47" s="359" t="s">
        <v>543</v>
      </c>
      <c r="B47" s="321">
        <f t="shared" si="22"/>
        <v>206</v>
      </c>
      <c r="C47" s="321">
        <f t="shared" si="22"/>
        <v>190</v>
      </c>
      <c r="D47" s="321">
        <f>SUM(B47:C47)</f>
        <v>396</v>
      </c>
      <c r="E47" s="321">
        <v>87</v>
      </c>
      <c r="F47" s="321">
        <v>74</v>
      </c>
      <c r="G47" s="321">
        <f t="shared" si="10"/>
        <v>161</v>
      </c>
      <c r="H47" s="321">
        <v>39</v>
      </c>
      <c r="I47" s="321">
        <v>26</v>
      </c>
      <c r="J47" s="321">
        <f t="shared" si="11"/>
        <v>65</v>
      </c>
      <c r="K47" s="321">
        <v>34</v>
      </c>
      <c r="L47" s="321">
        <v>38</v>
      </c>
      <c r="M47" s="321">
        <f t="shared" si="12"/>
        <v>72</v>
      </c>
      <c r="N47" s="321">
        <v>23</v>
      </c>
      <c r="O47" s="321">
        <v>30</v>
      </c>
      <c r="P47" s="321">
        <f t="shared" si="13"/>
        <v>53</v>
      </c>
      <c r="Q47" s="321">
        <v>23</v>
      </c>
      <c r="R47" s="321">
        <v>22</v>
      </c>
      <c r="S47" s="321">
        <f t="shared" si="14"/>
        <v>45</v>
      </c>
      <c r="T47" s="321"/>
      <c r="U47" s="321"/>
      <c r="V47" s="321">
        <f t="shared" si="15"/>
        <v>0</v>
      </c>
      <c r="W47" s="201"/>
    </row>
    <row r="48" spans="1:23" s="325" customFormat="1" x14ac:dyDescent="0.2">
      <c r="A48" s="362" t="s">
        <v>593</v>
      </c>
      <c r="B48" s="321">
        <f t="shared" si="22"/>
        <v>71</v>
      </c>
      <c r="C48" s="321">
        <f t="shared" si="22"/>
        <v>106</v>
      </c>
      <c r="D48" s="321">
        <f>SUM(B48:C48)</f>
        <v>177</v>
      </c>
      <c r="E48" s="321">
        <v>57</v>
      </c>
      <c r="F48" s="321">
        <v>84</v>
      </c>
      <c r="G48" s="321">
        <f t="shared" si="10"/>
        <v>141</v>
      </c>
      <c r="H48" s="321">
        <v>14</v>
      </c>
      <c r="I48" s="321">
        <v>22</v>
      </c>
      <c r="J48" s="321">
        <f t="shared" si="11"/>
        <v>36</v>
      </c>
      <c r="K48" s="321"/>
      <c r="L48" s="321"/>
      <c r="M48" s="321">
        <f t="shared" si="12"/>
        <v>0</v>
      </c>
      <c r="N48" s="321"/>
      <c r="O48" s="321"/>
      <c r="P48" s="321">
        <f t="shared" si="13"/>
        <v>0</v>
      </c>
      <c r="Q48" s="321"/>
      <c r="R48" s="321"/>
      <c r="S48" s="321">
        <f t="shared" si="14"/>
        <v>0</v>
      </c>
      <c r="T48" s="321"/>
      <c r="U48" s="321"/>
      <c r="V48" s="321">
        <f t="shared" si="15"/>
        <v>0</v>
      </c>
      <c r="W48" s="201"/>
    </row>
    <row r="49" spans="1:23" s="325" customFormat="1" ht="24" x14ac:dyDescent="0.2">
      <c r="A49" s="362" t="s">
        <v>549</v>
      </c>
      <c r="B49" s="321">
        <f t="shared" si="22"/>
        <v>140</v>
      </c>
      <c r="C49" s="321">
        <f t="shared" si="22"/>
        <v>287</v>
      </c>
      <c r="D49" s="321">
        <f>SUM(B49:C49)</f>
        <v>427</v>
      </c>
      <c r="E49" s="321">
        <v>65</v>
      </c>
      <c r="F49" s="321">
        <v>105</v>
      </c>
      <c r="G49" s="321">
        <f t="shared" si="10"/>
        <v>170</v>
      </c>
      <c r="H49" s="321">
        <v>19</v>
      </c>
      <c r="I49" s="321">
        <v>41</v>
      </c>
      <c r="J49" s="321">
        <f t="shared" si="11"/>
        <v>60</v>
      </c>
      <c r="K49" s="321">
        <v>16</v>
      </c>
      <c r="L49" s="321">
        <v>46</v>
      </c>
      <c r="M49" s="321">
        <f t="shared" si="12"/>
        <v>62</v>
      </c>
      <c r="N49" s="321">
        <v>23</v>
      </c>
      <c r="O49" s="321">
        <v>56</v>
      </c>
      <c r="P49" s="321">
        <f t="shared" si="13"/>
        <v>79</v>
      </c>
      <c r="Q49" s="321">
        <v>17</v>
      </c>
      <c r="R49" s="321">
        <v>39</v>
      </c>
      <c r="S49" s="321">
        <f t="shared" si="14"/>
        <v>56</v>
      </c>
      <c r="T49" s="321"/>
      <c r="U49" s="321"/>
      <c r="V49" s="321">
        <f t="shared" si="15"/>
        <v>0</v>
      </c>
      <c r="W49" s="201"/>
    </row>
    <row r="50" spans="1:23" x14ac:dyDescent="0.2">
      <c r="A50" s="357" t="s">
        <v>164</v>
      </c>
      <c r="B50" s="330">
        <f>SUM(B51:B53)</f>
        <v>228</v>
      </c>
      <c r="C50" s="330">
        <f>SUM(C51:C53)</f>
        <v>1155</v>
      </c>
      <c r="D50" s="330">
        <f>+C50+B50</f>
        <v>1383</v>
      </c>
      <c r="E50" s="330">
        <f>SUM(E51:E53)</f>
        <v>87</v>
      </c>
      <c r="F50" s="330">
        <f>SUM(F51:F53)</f>
        <v>408</v>
      </c>
      <c r="G50" s="330">
        <f t="shared" si="10"/>
        <v>495</v>
      </c>
      <c r="H50" s="330">
        <f>SUM(H51:H53)</f>
        <v>67</v>
      </c>
      <c r="I50" s="330">
        <f>SUM(I51:I53)</f>
        <v>288</v>
      </c>
      <c r="J50" s="330">
        <f t="shared" si="11"/>
        <v>355</v>
      </c>
      <c r="K50" s="330">
        <f>SUM(K51:K53)</f>
        <v>35</v>
      </c>
      <c r="L50" s="330">
        <f>SUM(L51:L53)</f>
        <v>242</v>
      </c>
      <c r="M50" s="330">
        <f t="shared" si="12"/>
        <v>277</v>
      </c>
      <c r="N50" s="330">
        <f>SUM(N51:N53)</f>
        <v>39</v>
      </c>
      <c r="O50" s="330">
        <f>SUM(O51:O53)</f>
        <v>217</v>
      </c>
      <c r="P50" s="330">
        <f t="shared" si="13"/>
        <v>256</v>
      </c>
      <c r="Q50" s="330">
        <f>SUM(Q51:Q53)</f>
        <v>0</v>
      </c>
      <c r="R50" s="330">
        <f>SUM(R51:R53)</f>
        <v>0</v>
      </c>
      <c r="S50" s="330">
        <f t="shared" si="14"/>
        <v>0</v>
      </c>
      <c r="T50" s="330">
        <f>SUM(T51:T53)</f>
        <v>0</v>
      </c>
      <c r="U50" s="330">
        <f>SUM(U51:U53)</f>
        <v>0</v>
      </c>
      <c r="V50" s="330">
        <f t="shared" si="15"/>
        <v>0</v>
      </c>
      <c r="W50" s="201"/>
    </row>
    <row r="51" spans="1:23" x14ac:dyDescent="0.2">
      <c r="A51" s="359" t="s">
        <v>594</v>
      </c>
      <c r="B51" s="321">
        <f t="shared" ref="B51:C53" si="23">+E51+H51+K51+N51+Q51</f>
        <v>185</v>
      </c>
      <c r="C51" s="321">
        <f t="shared" si="23"/>
        <v>919</v>
      </c>
      <c r="D51" s="321">
        <f>SUM(B51:C51)</f>
        <v>1104</v>
      </c>
      <c r="E51" s="321">
        <v>60</v>
      </c>
      <c r="F51" s="321">
        <v>281</v>
      </c>
      <c r="G51" s="321">
        <f t="shared" si="10"/>
        <v>341</v>
      </c>
      <c r="H51" s="321">
        <v>59</v>
      </c>
      <c r="I51" s="321">
        <v>236</v>
      </c>
      <c r="J51" s="321">
        <f t="shared" si="11"/>
        <v>295</v>
      </c>
      <c r="K51" s="321">
        <v>32</v>
      </c>
      <c r="L51" s="321">
        <v>213</v>
      </c>
      <c r="M51" s="321">
        <f t="shared" si="12"/>
        <v>245</v>
      </c>
      <c r="N51" s="321">
        <v>34</v>
      </c>
      <c r="O51" s="321">
        <v>189</v>
      </c>
      <c r="P51" s="321">
        <f t="shared" si="13"/>
        <v>223</v>
      </c>
      <c r="Q51" s="321"/>
      <c r="R51" s="321"/>
      <c r="S51" s="321">
        <f t="shared" si="14"/>
        <v>0</v>
      </c>
      <c r="T51" s="321"/>
      <c r="U51" s="321">
        <v>0</v>
      </c>
      <c r="V51" s="321">
        <f t="shared" si="15"/>
        <v>0</v>
      </c>
      <c r="W51" s="201"/>
    </row>
    <row r="52" spans="1:23" x14ac:dyDescent="0.2">
      <c r="A52" s="362" t="s">
        <v>595</v>
      </c>
      <c r="B52" s="321">
        <f t="shared" si="23"/>
        <v>24</v>
      </c>
      <c r="C52" s="321">
        <f t="shared" si="23"/>
        <v>109</v>
      </c>
      <c r="D52" s="321">
        <f>SUM(B52:C52)</f>
        <v>133</v>
      </c>
      <c r="E52" s="321">
        <v>21</v>
      </c>
      <c r="F52" s="321">
        <v>92</v>
      </c>
      <c r="G52" s="321">
        <f t="shared" si="10"/>
        <v>113</v>
      </c>
      <c r="H52" s="321">
        <v>3</v>
      </c>
      <c r="I52" s="321">
        <v>17</v>
      </c>
      <c r="J52" s="321">
        <f t="shared" si="11"/>
        <v>20</v>
      </c>
      <c r="K52" s="321"/>
      <c r="L52" s="321"/>
      <c r="M52" s="321">
        <f t="shared" si="12"/>
        <v>0</v>
      </c>
      <c r="N52" s="321"/>
      <c r="O52" s="321"/>
      <c r="P52" s="321">
        <f t="shared" si="13"/>
        <v>0</v>
      </c>
      <c r="Q52" s="321"/>
      <c r="R52" s="321"/>
      <c r="S52" s="321">
        <f t="shared" si="14"/>
        <v>0</v>
      </c>
      <c r="T52" s="321"/>
      <c r="U52" s="321">
        <v>0</v>
      </c>
      <c r="V52" s="321">
        <f t="shared" si="15"/>
        <v>0</v>
      </c>
      <c r="W52" s="201"/>
    </row>
    <row r="53" spans="1:23" x14ac:dyDescent="0.2">
      <c r="A53" s="359" t="s">
        <v>518</v>
      </c>
      <c r="B53" s="321">
        <f t="shared" si="23"/>
        <v>19</v>
      </c>
      <c r="C53" s="321">
        <f t="shared" si="23"/>
        <v>127</v>
      </c>
      <c r="D53" s="321">
        <f>SUM(B53:C53)</f>
        <v>146</v>
      </c>
      <c r="E53" s="321">
        <v>6</v>
      </c>
      <c r="F53" s="321">
        <v>35</v>
      </c>
      <c r="G53" s="321">
        <f t="shared" si="10"/>
        <v>41</v>
      </c>
      <c r="H53" s="321">
        <v>5</v>
      </c>
      <c r="I53" s="321">
        <v>35</v>
      </c>
      <c r="J53" s="321">
        <f t="shared" si="11"/>
        <v>40</v>
      </c>
      <c r="K53" s="321">
        <v>3</v>
      </c>
      <c r="L53" s="321">
        <v>29</v>
      </c>
      <c r="M53" s="321">
        <f t="shared" si="12"/>
        <v>32</v>
      </c>
      <c r="N53" s="321">
        <v>5</v>
      </c>
      <c r="O53" s="321">
        <v>28</v>
      </c>
      <c r="P53" s="321">
        <f t="shared" si="13"/>
        <v>33</v>
      </c>
      <c r="Q53" s="321"/>
      <c r="R53" s="321"/>
      <c r="S53" s="321">
        <f t="shared" si="14"/>
        <v>0</v>
      </c>
      <c r="T53" s="321"/>
      <c r="U53" s="321">
        <v>0</v>
      </c>
      <c r="V53" s="321">
        <f t="shared" si="15"/>
        <v>0</v>
      </c>
      <c r="W53" s="201"/>
    </row>
    <row r="54" spans="1:23" x14ac:dyDescent="0.2">
      <c r="A54" s="357" t="s">
        <v>162</v>
      </c>
      <c r="B54" s="330">
        <f>SUM(B55:B57)</f>
        <v>294</v>
      </c>
      <c r="C54" s="330">
        <f>SUM(C55:C57)</f>
        <v>234</v>
      </c>
      <c r="D54" s="330">
        <f>+C54+B54</f>
        <v>528</v>
      </c>
      <c r="E54" s="330">
        <f>SUM(E55:E57)</f>
        <v>103</v>
      </c>
      <c r="F54" s="330">
        <f>SUM(F55:F57)</f>
        <v>106</v>
      </c>
      <c r="G54" s="330">
        <f t="shared" si="10"/>
        <v>209</v>
      </c>
      <c r="H54" s="330">
        <f>SUM(H55:H57)</f>
        <v>72</v>
      </c>
      <c r="I54" s="330">
        <f>SUM(I55:I57)</f>
        <v>40</v>
      </c>
      <c r="J54" s="330">
        <f t="shared" si="11"/>
        <v>112</v>
      </c>
      <c r="K54" s="330">
        <f>SUM(K55:K57)</f>
        <v>59</v>
      </c>
      <c r="L54" s="330">
        <f>SUM(L55:L57)</f>
        <v>37</v>
      </c>
      <c r="M54" s="330">
        <f t="shared" si="12"/>
        <v>96</v>
      </c>
      <c r="N54" s="330">
        <f>SUM(N55:N57)</f>
        <v>58</v>
      </c>
      <c r="O54" s="330">
        <f>SUM(O55:O57)</f>
        <v>50</v>
      </c>
      <c r="P54" s="330">
        <f t="shared" si="13"/>
        <v>108</v>
      </c>
      <c r="Q54" s="330">
        <f>SUM(Q55:Q57)</f>
        <v>2</v>
      </c>
      <c r="R54" s="330">
        <f>SUM(R55:R57)</f>
        <v>1</v>
      </c>
      <c r="S54" s="330">
        <f t="shared" si="14"/>
        <v>3</v>
      </c>
      <c r="T54" s="330">
        <f>SUM(T55:T57)</f>
        <v>0</v>
      </c>
      <c r="U54" s="330">
        <f>SUM(U55:U57)</f>
        <v>0</v>
      </c>
      <c r="V54" s="330">
        <f t="shared" si="15"/>
        <v>0</v>
      </c>
      <c r="W54" s="201"/>
    </row>
    <row r="55" spans="1:23" x14ac:dyDescent="0.2">
      <c r="A55" s="359" t="s">
        <v>526</v>
      </c>
      <c r="B55" s="321">
        <f t="shared" ref="B55:C57" si="24">+E55+H55+K55+N55+Q55</f>
        <v>170</v>
      </c>
      <c r="C55" s="321">
        <f t="shared" si="24"/>
        <v>145</v>
      </c>
      <c r="D55" s="321">
        <f>SUM(B55:C55)</f>
        <v>315</v>
      </c>
      <c r="E55" s="321">
        <v>57</v>
      </c>
      <c r="F55" s="321">
        <v>53</v>
      </c>
      <c r="G55" s="321">
        <f t="shared" si="10"/>
        <v>110</v>
      </c>
      <c r="H55" s="321">
        <v>33</v>
      </c>
      <c r="I55" s="321">
        <v>24</v>
      </c>
      <c r="J55" s="321">
        <f t="shared" si="11"/>
        <v>57</v>
      </c>
      <c r="K55" s="321">
        <v>43</v>
      </c>
      <c r="L55" s="321">
        <v>27</v>
      </c>
      <c r="M55" s="321">
        <f t="shared" si="12"/>
        <v>70</v>
      </c>
      <c r="N55" s="321">
        <v>36</v>
      </c>
      <c r="O55" s="321">
        <v>41</v>
      </c>
      <c r="P55" s="321">
        <f t="shared" si="13"/>
        <v>77</v>
      </c>
      <c r="Q55" s="321">
        <v>1</v>
      </c>
      <c r="R55" s="321"/>
      <c r="S55" s="321">
        <f t="shared" si="14"/>
        <v>1</v>
      </c>
      <c r="T55" s="321">
        <v>0</v>
      </c>
      <c r="U55" s="321">
        <v>0</v>
      </c>
      <c r="V55" s="321">
        <f t="shared" si="15"/>
        <v>0</v>
      </c>
      <c r="W55" s="201"/>
    </row>
    <row r="56" spans="1:23" x14ac:dyDescent="0.2">
      <c r="A56" s="359" t="s">
        <v>527</v>
      </c>
      <c r="B56" s="321">
        <f t="shared" si="24"/>
        <v>93</v>
      </c>
      <c r="C56" s="321">
        <f t="shared" si="24"/>
        <v>49</v>
      </c>
      <c r="D56" s="321">
        <f>SUM(B56:C56)</f>
        <v>142</v>
      </c>
      <c r="E56" s="321">
        <v>19</v>
      </c>
      <c r="F56" s="321">
        <v>15</v>
      </c>
      <c r="G56" s="321">
        <f t="shared" si="10"/>
        <v>34</v>
      </c>
      <c r="H56" s="321">
        <v>35</v>
      </c>
      <c r="I56" s="321">
        <v>14</v>
      </c>
      <c r="J56" s="321">
        <f t="shared" si="11"/>
        <v>49</v>
      </c>
      <c r="K56" s="321">
        <v>16</v>
      </c>
      <c r="L56" s="321">
        <v>10</v>
      </c>
      <c r="M56" s="321">
        <f t="shared" si="12"/>
        <v>26</v>
      </c>
      <c r="N56" s="321">
        <v>22</v>
      </c>
      <c r="O56" s="321">
        <v>9</v>
      </c>
      <c r="P56" s="321">
        <f t="shared" si="13"/>
        <v>31</v>
      </c>
      <c r="Q56" s="321">
        <v>1</v>
      </c>
      <c r="R56" s="321">
        <v>1</v>
      </c>
      <c r="S56" s="321">
        <f t="shared" si="14"/>
        <v>2</v>
      </c>
      <c r="T56" s="321">
        <v>0</v>
      </c>
      <c r="U56" s="321">
        <v>0</v>
      </c>
      <c r="V56" s="321">
        <f t="shared" si="15"/>
        <v>0</v>
      </c>
      <c r="W56" s="201"/>
    </row>
    <row r="57" spans="1:23" s="325" customFormat="1" ht="24" x14ac:dyDescent="0.2">
      <c r="A57" s="362" t="s">
        <v>697</v>
      </c>
      <c r="B57" s="321">
        <f t="shared" si="24"/>
        <v>31</v>
      </c>
      <c r="C57" s="321">
        <f t="shared" si="24"/>
        <v>40</v>
      </c>
      <c r="D57" s="321">
        <f>SUM(B57:C57)</f>
        <v>71</v>
      </c>
      <c r="E57" s="321">
        <v>27</v>
      </c>
      <c r="F57" s="321">
        <v>38</v>
      </c>
      <c r="G57" s="321">
        <f t="shared" si="10"/>
        <v>65</v>
      </c>
      <c r="H57" s="321">
        <v>4</v>
      </c>
      <c r="I57" s="321">
        <v>2</v>
      </c>
      <c r="J57" s="321">
        <f t="shared" si="11"/>
        <v>6</v>
      </c>
      <c r="K57" s="321">
        <v>0</v>
      </c>
      <c r="L57" s="321">
        <v>0</v>
      </c>
      <c r="M57" s="321">
        <f t="shared" si="12"/>
        <v>0</v>
      </c>
      <c r="N57" s="321">
        <v>0</v>
      </c>
      <c r="O57" s="321">
        <v>0</v>
      </c>
      <c r="P57" s="321">
        <f t="shared" si="13"/>
        <v>0</v>
      </c>
      <c r="Q57" s="321"/>
      <c r="R57" s="321"/>
      <c r="S57" s="321">
        <f t="shared" si="14"/>
        <v>0</v>
      </c>
      <c r="T57" s="321"/>
      <c r="U57" s="321"/>
      <c r="V57" s="321"/>
      <c r="W57" s="201"/>
    </row>
    <row r="58" spans="1:23" x14ac:dyDescent="0.2">
      <c r="A58" s="357" t="s">
        <v>161</v>
      </c>
      <c r="B58" s="330">
        <f>SUM(B59:B63)</f>
        <v>430</v>
      </c>
      <c r="C58" s="330">
        <f>SUM(C59:C63)</f>
        <v>569</v>
      </c>
      <c r="D58" s="330">
        <f>+C58+B58</f>
        <v>999</v>
      </c>
      <c r="E58" s="330">
        <f>SUM(E59:E63)</f>
        <v>181</v>
      </c>
      <c r="F58" s="330">
        <f>SUM(F59:F63)</f>
        <v>229</v>
      </c>
      <c r="G58" s="330">
        <f t="shared" si="10"/>
        <v>410</v>
      </c>
      <c r="H58" s="330">
        <f>SUM(H59:H63)</f>
        <v>84</v>
      </c>
      <c r="I58" s="330">
        <f>SUM(I59:I63)</f>
        <v>117</v>
      </c>
      <c r="J58" s="330">
        <f t="shared" si="11"/>
        <v>201</v>
      </c>
      <c r="K58" s="330">
        <f>SUM(K59:K63)</f>
        <v>59</v>
      </c>
      <c r="L58" s="330">
        <f>SUM(L59:L63)</f>
        <v>73</v>
      </c>
      <c r="M58" s="330">
        <f t="shared" si="12"/>
        <v>132</v>
      </c>
      <c r="N58" s="330">
        <f>SUM(N59:N63)</f>
        <v>65</v>
      </c>
      <c r="O58" s="330">
        <f>SUM(O59:O63)</f>
        <v>91</v>
      </c>
      <c r="P58" s="330">
        <f t="shared" si="13"/>
        <v>156</v>
      </c>
      <c r="Q58" s="330">
        <f>SUM(Q59:Q63)</f>
        <v>41</v>
      </c>
      <c r="R58" s="330">
        <f>SUM(R59:R63)</f>
        <v>59</v>
      </c>
      <c r="S58" s="330">
        <f t="shared" si="14"/>
        <v>100</v>
      </c>
      <c r="T58" s="330">
        <f>SUM(T59:T63)</f>
        <v>0</v>
      </c>
      <c r="U58" s="330">
        <f>SUM(U59:U63)</f>
        <v>0</v>
      </c>
      <c r="V58" s="330">
        <f t="shared" ref="V58:V94" si="25">+U58+T58</f>
        <v>0</v>
      </c>
      <c r="W58" s="201"/>
    </row>
    <row r="59" spans="1:23" x14ac:dyDescent="0.2">
      <c r="A59" s="359" t="s">
        <v>555</v>
      </c>
      <c r="B59" s="321">
        <f t="shared" ref="B59:C63" si="26">+E59+H59+K59+N59+Q59</f>
        <v>31</v>
      </c>
      <c r="C59" s="321">
        <f t="shared" si="26"/>
        <v>60</v>
      </c>
      <c r="D59" s="321">
        <f>SUM(B59:C59)</f>
        <v>91</v>
      </c>
      <c r="E59" s="321">
        <v>7</v>
      </c>
      <c r="F59" s="321">
        <v>20</v>
      </c>
      <c r="G59" s="321">
        <f t="shared" si="10"/>
        <v>27</v>
      </c>
      <c r="H59" s="321">
        <v>8</v>
      </c>
      <c r="I59" s="321">
        <v>19</v>
      </c>
      <c r="J59" s="321">
        <f t="shared" si="11"/>
        <v>27</v>
      </c>
      <c r="K59" s="321">
        <v>3</v>
      </c>
      <c r="L59" s="321">
        <v>7</v>
      </c>
      <c r="M59" s="321">
        <f t="shared" si="12"/>
        <v>10</v>
      </c>
      <c r="N59" s="321">
        <v>7</v>
      </c>
      <c r="O59" s="321">
        <v>4</v>
      </c>
      <c r="P59" s="321">
        <f t="shared" si="13"/>
        <v>11</v>
      </c>
      <c r="Q59" s="321">
        <v>6</v>
      </c>
      <c r="R59" s="321">
        <v>10</v>
      </c>
      <c r="S59" s="321">
        <f t="shared" si="14"/>
        <v>16</v>
      </c>
      <c r="T59" s="321">
        <v>0</v>
      </c>
      <c r="U59" s="321">
        <v>0</v>
      </c>
      <c r="V59" s="321">
        <f t="shared" si="25"/>
        <v>0</v>
      </c>
      <c r="W59" s="201"/>
    </row>
    <row r="60" spans="1:23" ht="24" x14ac:dyDescent="0.2">
      <c r="A60" s="362" t="s">
        <v>556</v>
      </c>
      <c r="B60" s="321">
        <f t="shared" si="26"/>
        <v>39</v>
      </c>
      <c r="C60" s="321">
        <f t="shared" si="26"/>
        <v>99</v>
      </c>
      <c r="D60" s="321">
        <f>SUM(B60:C60)</f>
        <v>138</v>
      </c>
      <c r="E60" s="321">
        <v>17</v>
      </c>
      <c r="F60" s="321">
        <v>46</v>
      </c>
      <c r="G60" s="321">
        <f t="shared" si="10"/>
        <v>63</v>
      </c>
      <c r="H60" s="321">
        <v>8</v>
      </c>
      <c r="I60" s="321">
        <v>16</v>
      </c>
      <c r="J60" s="321">
        <f t="shared" si="11"/>
        <v>24</v>
      </c>
      <c r="K60" s="321">
        <v>5</v>
      </c>
      <c r="L60" s="321">
        <v>16</v>
      </c>
      <c r="M60" s="321">
        <f t="shared" si="12"/>
        <v>21</v>
      </c>
      <c r="N60" s="321">
        <v>3</v>
      </c>
      <c r="O60" s="321">
        <v>15</v>
      </c>
      <c r="P60" s="321">
        <f t="shared" si="13"/>
        <v>18</v>
      </c>
      <c r="Q60" s="321">
        <v>6</v>
      </c>
      <c r="R60" s="321">
        <v>6</v>
      </c>
      <c r="S60" s="321">
        <f t="shared" si="14"/>
        <v>12</v>
      </c>
      <c r="T60" s="321">
        <v>0</v>
      </c>
      <c r="U60" s="321">
        <v>0</v>
      </c>
      <c r="V60" s="321">
        <f t="shared" si="25"/>
        <v>0</v>
      </c>
      <c r="W60" s="201"/>
    </row>
    <row r="61" spans="1:23" x14ac:dyDescent="0.2">
      <c r="A61" s="359" t="s">
        <v>559</v>
      </c>
      <c r="B61" s="321">
        <f t="shared" si="26"/>
        <v>147</v>
      </c>
      <c r="C61" s="321">
        <f t="shared" si="26"/>
        <v>101</v>
      </c>
      <c r="D61" s="321">
        <f>SUM(B61:C61)</f>
        <v>248</v>
      </c>
      <c r="E61" s="321">
        <v>65</v>
      </c>
      <c r="F61" s="321">
        <v>34</v>
      </c>
      <c r="G61" s="321">
        <f t="shared" si="10"/>
        <v>99</v>
      </c>
      <c r="H61" s="321">
        <v>27</v>
      </c>
      <c r="I61" s="321">
        <v>16</v>
      </c>
      <c r="J61" s="321">
        <f t="shared" si="11"/>
        <v>43</v>
      </c>
      <c r="K61" s="321">
        <v>26</v>
      </c>
      <c r="L61" s="321">
        <v>13</v>
      </c>
      <c r="M61" s="321">
        <f t="shared" si="12"/>
        <v>39</v>
      </c>
      <c r="N61" s="321">
        <v>18</v>
      </c>
      <c r="O61" s="321">
        <v>21</v>
      </c>
      <c r="P61" s="321">
        <f t="shared" si="13"/>
        <v>39</v>
      </c>
      <c r="Q61" s="321">
        <v>11</v>
      </c>
      <c r="R61" s="321">
        <v>17</v>
      </c>
      <c r="S61" s="321">
        <f t="shared" si="14"/>
        <v>28</v>
      </c>
      <c r="T61" s="321">
        <v>0</v>
      </c>
      <c r="U61" s="321">
        <v>0</v>
      </c>
      <c r="V61" s="321">
        <f t="shared" si="25"/>
        <v>0</v>
      </c>
      <c r="W61" s="201"/>
    </row>
    <row r="62" spans="1:23" s="325" customFormat="1" x14ac:dyDescent="0.2">
      <c r="A62" s="359" t="s">
        <v>560</v>
      </c>
      <c r="B62" s="321">
        <f t="shared" si="26"/>
        <v>150</v>
      </c>
      <c r="C62" s="321">
        <f t="shared" si="26"/>
        <v>138</v>
      </c>
      <c r="D62" s="321">
        <f>SUM(B62:C62)</f>
        <v>288</v>
      </c>
      <c r="E62" s="321">
        <v>62</v>
      </c>
      <c r="F62" s="321">
        <v>54</v>
      </c>
      <c r="G62" s="321">
        <f t="shared" si="10"/>
        <v>116</v>
      </c>
      <c r="H62" s="321">
        <v>28</v>
      </c>
      <c r="I62" s="321">
        <v>27</v>
      </c>
      <c r="J62" s="321">
        <f t="shared" si="11"/>
        <v>55</v>
      </c>
      <c r="K62" s="321">
        <v>21</v>
      </c>
      <c r="L62" s="321">
        <v>21</v>
      </c>
      <c r="M62" s="321">
        <f t="shared" si="12"/>
        <v>42</v>
      </c>
      <c r="N62" s="321">
        <v>22</v>
      </c>
      <c r="O62" s="321">
        <v>17</v>
      </c>
      <c r="P62" s="321">
        <f t="shared" si="13"/>
        <v>39</v>
      </c>
      <c r="Q62" s="321">
        <v>17</v>
      </c>
      <c r="R62" s="321">
        <v>19</v>
      </c>
      <c r="S62" s="321">
        <f t="shared" si="14"/>
        <v>36</v>
      </c>
      <c r="T62" s="321">
        <v>0</v>
      </c>
      <c r="U62" s="321">
        <v>0</v>
      </c>
      <c r="V62" s="321">
        <f t="shared" si="25"/>
        <v>0</v>
      </c>
      <c r="W62" s="201"/>
    </row>
    <row r="63" spans="1:23" x14ac:dyDescent="0.2">
      <c r="A63" s="359" t="s">
        <v>562</v>
      </c>
      <c r="B63" s="321">
        <f t="shared" si="26"/>
        <v>63</v>
      </c>
      <c r="C63" s="321">
        <f t="shared" si="26"/>
        <v>171</v>
      </c>
      <c r="D63" s="321">
        <f>SUM(B63:C63)</f>
        <v>234</v>
      </c>
      <c r="E63" s="321">
        <v>30</v>
      </c>
      <c r="F63" s="321">
        <v>75</v>
      </c>
      <c r="G63" s="321">
        <f t="shared" si="10"/>
        <v>105</v>
      </c>
      <c r="H63" s="321">
        <v>13</v>
      </c>
      <c r="I63" s="321">
        <v>39</v>
      </c>
      <c r="J63" s="321">
        <f t="shared" si="11"/>
        <v>52</v>
      </c>
      <c r="K63" s="321">
        <v>4</v>
      </c>
      <c r="L63" s="321">
        <v>16</v>
      </c>
      <c r="M63" s="321">
        <f t="shared" si="12"/>
        <v>20</v>
      </c>
      <c r="N63" s="321">
        <v>15</v>
      </c>
      <c r="O63" s="321">
        <v>34</v>
      </c>
      <c r="P63" s="321">
        <f t="shared" si="13"/>
        <v>49</v>
      </c>
      <c r="Q63" s="321">
        <v>1</v>
      </c>
      <c r="R63" s="321">
        <v>7</v>
      </c>
      <c r="S63" s="321">
        <f t="shared" si="14"/>
        <v>8</v>
      </c>
      <c r="T63" s="321">
        <v>0</v>
      </c>
      <c r="U63" s="321">
        <v>0</v>
      </c>
      <c r="V63" s="321">
        <f t="shared" si="25"/>
        <v>0</v>
      </c>
      <c r="W63" s="201"/>
    </row>
    <row r="64" spans="1:23" x14ac:dyDescent="0.2">
      <c r="A64" s="357" t="s">
        <v>160</v>
      </c>
      <c r="B64" s="330">
        <f>SUM(B65:B69)</f>
        <v>1664</v>
      </c>
      <c r="C64" s="330">
        <f>SUM(C65:C69)</f>
        <v>364</v>
      </c>
      <c r="D64" s="330">
        <f>+C64+B64</f>
        <v>2028</v>
      </c>
      <c r="E64" s="330">
        <f>SUM(E65:E69)</f>
        <v>751</v>
      </c>
      <c r="F64" s="330">
        <f>SUM(F65:F69)</f>
        <v>159</v>
      </c>
      <c r="G64" s="330">
        <f t="shared" si="10"/>
        <v>910</v>
      </c>
      <c r="H64" s="330">
        <f>SUM(H65:H69)</f>
        <v>310</v>
      </c>
      <c r="I64" s="330">
        <f>SUM(I65:I69)</f>
        <v>63</v>
      </c>
      <c r="J64" s="330">
        <f t="shared" si="11"/>
        <v>373</v>
      </c>
      <c r="K64" s="330">
        <f>SUM(K65:K69)</f>
        <v>256</v>
      </c>
      <c r="L64" s="330">
        <f>SUM(L65:L69)</f>
        <v>67</v>
      </c>
      <c r="M64" s="330">
        <f t="shared" si="12"/>
        <v>323</v>
      </c>
      <c r="N64" s="330">
        <f>SUM(N65:N69)</f>
        <v>226</v>
      </c>
      <c r="O64" s="330">
        <f>SUM(O65:O69)</f>
        <v>38</v>
      </c>
      <c r="P64" s="330">
        <f t="shared" si="13"/>
        <v>264</v>
      </c>
      <c r="Q64" s="330">
        <f>SUM(Q65:Q69)</f>
        <v>121</v>
      </c>
      <c r="R64" s="330">
        <f>SUM(R65:R69)</f>
        <v>37</v>
      </c>
      <c r="S64" s="330">
        <f t="shared" si="14"/>
        <v>158</v>
      </c>
      <c r="T64" s="330">
        <f>SUM(T65:T69)</f>
        <v>0</v>
      </c>
      <c r="U64" s="330">
        <f>SUM(U65:U69)</f>
        <v>0</v>
      </c>
      <c r="V64" s="330">
        <f t="shared" si="25"/>
        <v>0</v>
      </c>
      <c r="W64" s="201"/>
    </row>
    <row r="65" spans="1:23" x14ac:dyDescent="0.2">
      <c r="A65" s="359" t="s">
        <v>563</v>
      </c>
      <c r="B65" s="321">
        <f t="shared" ref="B65:C69" si="27">+E65+H65+K65+N65+Q65</f>
        <v>467</v>
      </c>
      <c r="C65" s="321">
        <f t="shared" si="27"/>
        <v>108</v>
      </c>
      <c r="D65" s="321">
        <f>SUM(B65:C65)</f>
        <v>575</v>
      </c>
      <c r="E65" s="321">
        <v>183</v>
      </c>
      <c r="F65" s="321">
        <v>43</v>
      </c>
      <c r="G65" s="321">
        <f t="shared" si="10"/>
        <v>226</v>
      </c>
      <c r="H65" s="321">
        <v>93</v>
      </c>
      <c r="I65" s="321">
        <v>17</v>
      </c>
      <c r="J65" s="321">
        <f t="shared" si="11"/>
        <v>110</v>
      </c>
      <c r="K65" s="321">
        <v>88</v>
      </c>
      <c r="L65" s="321">
        <v>24</v>
      </c>
      <c r="M65" s="321">
        <f t="shared" si="12"/>
        <v>112</v>
      </c>
      <c r="N65" s="321">
        <v>78</v>
      </c>
      <c r="O65" s="321">
        <v>11</v>
      </c>
      <c r="P65" s="321">
        <f t="shared" si="13"/>
        <v>89</v>
      </c>
      <c r="Q65" s="321">
        <v>25</v>
      </c>
      <c r="R65" s="321">
        <v>13</v>
      </c>
      <c r="S65" s="321">
        <f t="shared" si="14"/>
        <v>38</v>
      </c>
      <c r="T65" s="321">
        <v>0</v>
      </c>
      <c r="U65" s="321">
        <v>0</v>
      </c>
      <c r="V65" s="321">
        <f t="shared" si="25"/>
        <v>0</v>
      </c>
      <c r="W65" s="201"/>
    </row>
    <row r="66" spans="1:23" x14ac:dyDescent="0.2">
      <c r="A66" s="359" t="s">
        <v>564</v>
      </c>
      <c r="B66" s="321">
        <f t="shared" si="27"/>
        <v>432</v>
      </c>
      <c r="C66" s="321">
        <f t="shared" si="27"/>
        <v>143</v>
      </c>
      <c r="D66" s="321">
        <f>SUM(B66:C66)</f>
        <v>575</v>
      </c>
      <c r="E66" s="321">
        <v>201</v>
      </c>
      <c r="F66" s="321">
        <v>52</v>
      </c>
      <c r="G66" s="321">
        <f t="shared" si="10"/>
        <v>253</v>
      </c>
      <c r="H66" s="321">
        <v>81</v>
      </c>
      <c r="I66" s="321">
        <v>26</v>
      </c>
      <c r="J66" s="321">
        <f t="shared" si="11"/>
        <v>107</v>
      </c>
      <c r="K66" s="321">
        <v>61</v>
      </c>
      <c r="L66" s="321">
        <v>24</v>
      </c>
      <c r="M66" s="321">
        <f t="shared" si="12"/>
        <v>85</v>
      </c>
      <c r="N66" s="321">
        <v>54</v>
      </c>
      <c r="O66" s="321">
        <v>21</v>
      </c>
      <c r="P66" s="321">
        <f t="shared" si="13"/>
        <v>75</v>
      </c>
      <c r="Q66" s="321">
        <v>35</v>
      </c>
      <c r="R66" s="321">
        <v>20</v>
      </c>
      <c r="S66" s="321">
        <f t="shared" si="14"/>
        <v>55</v>
      </c>
      <c r="T66" s="321">
        <v>0</v>
      </c>
      <c r="U66" s="321">
        <v>0</v>
      </c>
      <c r="V66" s="321">
        <f t="shared" si="25"/>
        <v>0</v>
      </c>
      <c r="W66" s="201"/>
    </row>
    <row r="67" spans="1:23" s="325" customFormat="1" x14ac:dyDescent="0.2">
      <c r="A67" s="359" t="s">
        <v>565</v>
      </c>
      <c r="B67" s="321">
        <f t="shared" si="27"/>
        <v>212</v>
      </c>
      <c r="C67" s="321">
        <f t="shared" si="27"/>
        <v>28</v>
      </c>
      <c r="D67" s="321">
        <f>SUM(B67:C67)</f>
        <v>240</v>
      </c>
      <c r="E67" s="321">
        <v>102</v>
      </c>
      <c r="F67" s="321">
        <v>6</v>
      </c>
      <c r="G67" s="321">
        <f t="shared" si="10"/>
        <v>108</v>
      </c>
      <c r="H67" s="321">
        <v>22</v>
      </c>
      <c r="I67" s="321">
        <v>8</v>
      </c>
      <c r="J67" s="321">
        <f t="shared" si="11"/>
        <v>30</v>
      </c>
      <c r="K67" s="321">
        <v>33</v>
      </c>
      <c r="L67" s="321">
        <v>8</v>
      </c>
      <c r="M67" s="321">
        <f t="shared" si="12"/>
        <v>41</v>
      </c>
      <c r="N67" s="321">
        <v>35</v>
      </c>
      <c r="O67" s="321">
        <v>2</v>
      </c>
      <c r="P67" s="321">
        <f t="shared" si="13"/>
        <v>37</v>
      </c>
      <c r="Q67" s="321">
        <v>20</v>
      </c>
      <c r="R67" s="321">
        <v>4</v>
      </c>
      <c r="S67" s="321">
        <f t="shared" si="14"/>
        <v>24</v>
      </c>
      <c r="T67" s="321">
        <v>0</v>
      </c>
      <c r="U67" s="321">
        <v>0</v>
      </c>
      <c r="V67" s="321">
        <f t="shared" si="25"/>
        <v>0</v>
      </c>
      <c r="W67" s="201"/>
    </row>
    <row r="68" spans="1:23" s="325" customFormat="1" x14ac:dyDescent="0.2">
      <c r="A68" s="359" t="s">
        <v>596</v>
      </c>
      <c r="B68" s="321">
        <f t="shared" si="27"/>
        <v>84</v>
      </c>
      <c r="C68" s="321">
        <f t="shared" si="27"/>
        <v>43</v>
      </c>
      <c r="D68" s="321">
        <f>SUM(B68:C68)</f>
        <v>127</v>
      </c>
      <c r="E68" s="321">
        <v>63</v>
      </c>
      <c r="F68" s="321">
        <v>36</v>
      </c>
      <c r="G68" s="321">
        <f t="shared" si="10"/>
        <v>99</v>
      </c>
      <c r="H68" s="321">
        <v>18</v>
      </c>
      <c r="I68" s="321">
        <v>5</v>
      </c>
      <c r="J68" s="321">
        <f t="shared" si="11"/>
        <v>23</v>
      </c>
      <c r="K68" s="321">
        <v>3</v>
      </c>
      <c r="L68" s="321">
        <v>2</v>
      </c>
      <c r="M68" s="321">
        <f t="shared" si="12"/>
        <v>5</v>
      </c>
      <c r="N68" s="321">
        <v>0</v>
      </c>
      <c r="O68" s="321">
        <v>0</v>
      </c>
      <c r="P68" s="321">
        <f t="shared" si="13"/>
        <v>0</v>
      </c>
      <c r="Q68" s="321">
        <v>0</v>
      </c>
      <c r="R68" s="321">
        <v>0</v>
      </c>
      <c r="S68" s="321">
        <f t="shared" si="14"/>
        <v>0</v>
      </c>
      <c r="T68" s="321">
        <v>0</v>
      </c>
      <c r="U68" s="321">
        <v>0</v>
      </c>
      <c r="V68" s="321">
        <f t="shared" si="25"/>
        <v>0</v>
      </c>
      <c r="W68" s="201"/>
    </row>
    <row r="69" spans="1:23" x14ac:dyDescent="0.2">
      <c r="A69" s="359" t="s">
        <v>572</v>
      </c>
      <c r="B69" s="321">
        <f t="shared" si="27"/>
        <v>469</v>
      </c>
      <c r="C69" s="321">
        <f t="shared" si="27"/>
        <v>42</v>
      </c>
      <c r="D69" s="321">
        <f>SUM(B69:C69)</f>
        <v>511</v>
      </c>
      <c r="E69" s="321">
        <v>202</v>
      </c>
      <c r="F69" s="321">
        <v>22</v>
      </c>
      <c r="G69" s="321">
        <f t="shared" si="10"/>
        <v>224</v>
      </c>
      <c r="H69" s="321">
        <v>96</v>
      </c>
      <c r="I69" s="321">
        <v>7</v>
      </c>
      <c r="J69" s="321">
        <f t="shared" si="11"/>
        <v>103</v>
      </c>
      <c r="K69" s="321">
        <v>71</v>
      </c>
      <c r="L69" s="321">
        <v>9</v>
      </c>
      <c r="M69" s="321">
        <f t="shared" si="12"/>
        <v>80</v>
      </c>
      <c r="N69" s="321">
        <v>59</v>
      </c>
      <c r="O69" s="321">
        <v>4</v>
      </c>
      <c r="P69" s="321">
        <f t="shared" si="13"/>
        <v>63</v>
      </c>
      <c r="Q69" s="321">
        <v>41</v>
      </c>
      <c r="R69" s="321">
        <v>0</v>
      </c>
      <c r="S69" s="321">
        <f t="shared" si="14"/>
        <v>41</v>
      </c>
      <c r="T69" s="321">
        <v>0</v>
      </c>
      <c r="U69" s="321">
        <v>0</v>
      </c>
      <c r="V69" s="321">
        <f t="shared" si="25"/>
        <v>0</v>
      </c>
      <c r="W69" s="201"/>
    </row>
    <row r="70" spans="1:23" x14ac:dyDescent="0.2">
      <c r="A70" s="357" t="s">
        <v>158</v>
      </c>
      <c r="B70" s="330">
        <f>SUM(B71:B72)</f>
        <v>310</v>
      </c>
      <c r="C70" s="330">
        <f>SUM(C71:C72)</f>
        <v>624</v>
      </c>
      <c r="D70" s="330">
        <f>+C70+B70</f>
        <v>934</v>
      </c>
      <c r="E70" s="330">
        <f>SUM(E71:E72)</f>
        <v>121</v>
      </c>
      <c r="F70" s="330">
        <f>SUM(F71:F72)</f>
        <v>251</v>
      </c>
      <c r="G70" s="330">
        <f t="shared" si="10"/>
        <v>372</v>
      </c>
      <c r="H70" s="330">
        <f>SUM(H71:H72)</f>
        <v>68</v>
      </c>
      <c r="I70" s="330">
        <f>SUM(I71:I72)</f>
        <v>115</v>
      </c>
      <c r="J70" s="330">
        <f t="shared" si="11"/>
        <v>183</v>
      </c>
      <c r="K70" s="330">
        <f>SUM(K71:K72)</f>
        <v>41</v>
      </c>
      <c r="L70" s="330">
        <f>SUM(L71:L72)</f>
        <v>78</v>
      </c>
      <c r="M70" s="330">
        <f t="shared" si="12"/>
        <v>119</v>
      </c>
      <c r="N70" s="330">
        <f>SUM(N71:N72)</f>
        <v>43</v>
      </c>
      <c r="O70" s="330">
        <f>SUM(O71:O72)</f>
        <v>105</v>
      </c>
      <c r="P70" s="330">
        <f t="shared" si="13"/>
        <v>148</v>
      </c>
      <c r="Q70" s="330">
        <f>SUM(Q71:Q72)</f>
        <v>37</v>
      </c>
      <c r="R70" s="330">
        <f>SUM(R71:R72)</f>
        <v>75</v>
      </c>
      <c r="S70" s="330">
        <f t="shared" si="14"/>
        <v>112</v>
      </c>
      <c r="T70" s="330">
        <f>SUM(T71:T72)</f>
        <v>0</v>
      </c>
      <c r="U70" s="330">
        <f>SUM(U71:U72)</f>
        <v>0</v>
      </c>
      <c r="V70" s="330">
        <f t="shared" si="25"/>
        <v>0</v>
      </c>
      <c r="W70" s="201"/>
    </row>
    <row r="71" spans="1:23" s="325" customFormat="1" x14ac:dyDescent="0.2">
      <c r="A71" s="359" t="s">
        <v>558</v>
      </c>
      <c r="B71" s="321">
        <f t="shared" ref="B71:C72" si="28">+E71+H71+K71+N71+Q71</f>
        <v>27</v>
      </c>
      <c r="C71" s="321">
        <f t="shared" si="28"/>
        <v>49</v>
      </c>
      <c r="D71" s="321">
        <f>SUM(B71:C71)</f>
        <v>76</v>
      </c>
      <c r="E71" s="321">
        <v>13</v>
      </c>
      <c r="F71" s="321">
        <v>29</v>
      </c>
      <c r="G71" s="321">
        <f t="shared" si="10"/>
        <v>42</v>
      </c>
      <c r="H71" s="321">
        <v>7</v>
      </c>
      <c r="I71" s="321">
        <v>11</v>
      </c>
      <c r="J71" s="321">
        <f t="shared" si="11"/>
        <v>18</v>
      </c>
      <c r="K71" s="321">
        <v>7</v>
      </c>
      <c r="L71" s="321">
        <v>9</v>
      </c>
      <c r="M71" s="321">
        <f t="shared" si="12"/>
        <v>16</v>
      </c>
      <c r="N71" s="321"/>
      <c r="O71" s="321"/>
      <c r="P71" s="321">
        <f t="shared" si="13"/>
        <v>0</v>
      </c>
      <c r="Q71" s="321"/>
      <c r="R71" s="321"/>
      <c r="S71" s="321">
        <f t="shared" si="14"/>
        <v>0</v>
      </c>
      <c r="T71" s="321"/>
      <c r="U71" s="321"/>
      <c r="V71" s="321">
        <f t="shared" si="25"/>
        <v>0</v>
      </c>
      <c r="W71" s="201"/>
    </row>
    <row r="72" spans="1:23" x14ac:dyDescent="0.2">
      <c r="A72" s="359" t="s">
        <v>561</v>
      </c>
      <c r="B72" s="321">
        <f t="shared" si="28"/>
        <v>283</v>
      </c>
      <c r="C72" s="321">
        <f t="shared" si="28"/>
        <v>575</v>
      </c>
      <c r="D72" s="321">
        <f>SUM(B72:C72)</f>
        <v>858</v>
      </c>
      <c r="E72" s="321">
        <v>108</v>
      </c>
      <c r="F72" s="321">
        <v>222</v>
      </c>
      <c r="G72" s="321">
        <f t="shared" si="10"/>
        <v>330</v>
      </c>
      <c r="H72" s="321">
        <v>61</v>
      </c>
      <c r="I72" s="321">
        <v>104</v>
      </c>
      <c r="J72" s="321">
        <f t="shared" si="11"/>
        <v>165</v>
      </c>
      <c r="K72" s="321">
        <v>34</v>
      </c>
      <c r="L72" s="321">
        <v>69</v>
      </c>
      <c r="M72" s="321">
        <f t="shared" si="12"/>
        <v>103</v>
      </c>
      <c r="N72" s="321">
        <v>43</v>
      </c>
      <c r="O72" s="321">
        <v>105</v>
      </c>
      <c r="P72" s="321">
        <f t="shared" si="13"/>
        <v>148</v>
      </c>
      <c r="Q72" s="321">
        <v>37</v>
      </c>
      <c r="R72" s="321">
        <v>75</v>
      </c>
      <c r="S72" s="321">
        <f t="shared" si="14"/>
        <v>112</v>
      </c>
      <c r="T72" s="321"/>
      <c r="U72" s="321"/>
      <c r="V72" s="321">
        <f t="shared" si="25"/>
        <v>0</v>
      </c>
      <c r="W72" s="201"/>
    </row>
    <row r="73" spans="1:23" x14ac:dyDescent="0.2">
      <c r="A73" s="357" t="s">
        <v>156</v>
      </c>
      <c r="B73" s="330">
        <f>SUM(B74:B78)</f>
        <v>722</v>
      </c>
      <c r="C73" s="330">
        <f>SUM(C74:C78)</f>
        <v>1156</v>
      </c>
      <c r="D73" s="330">
        <f>+C73+B73</f>
        <v>1878</v>
      </c>
      <c r="E73" s="330">
        <f>SUM(E74:E78)</f>
        <v>297</v>
      </c>
      <c r="F73" s="330">
        <f>SUM(F74:F78)</f>
        <v>468</v>
      </c>
      <c r="G73" s="330">
        <f t="shared" si="10"/>
        <v>765</v>
      </c>
      <c r="H73" s="330">
        <f>SUM(H74:H78)</f>
        <v>102</v>
      </c>
      <c r="I73" s="330">
        <f>SUM(I74:I78)</f>
        <v>166</v>
      </c>
      <c r="J73" s="330">
        <f t="shared" si="11"/>
        <v>268</v>
      </c>
      <c r="K73" s="330">
        <f>SUM(K74:K78)</f>
        <v>97</v>
      </c>
      <c r="L73" s="330">
        <f>SUM(L74:L78)</f>
        <v>151</v>
      </c>
      <c r="M73" s="330">
        <f t="shared" si="12"/>
        <v>248</v>
      </c>
      <c r="N73" s="330">
        <f>SUM(N74:N78)</f>
        <v>97</v>
      </c>
      <c r="O73" s="330">
        <f>SUM(O74:O78)</f>
        <v>218</v>
      </c>
      <c r="P73" s="330">
        <f t="shared" si="13"/>
        <v>315</v>
      </c>
      <c r="Q73" s="330">
        <f>SUM(Q74:Q78)</f>
        <v>44</v>
      </c>
      <c r="R73" s="330">
        <f>SUM(R74:R78)</f>
        <v>65</v>
      </c>
      <c r="S73" s="330">
        <f t="shared" si="14"/>
        <v>109</v>
      </c>
      <c r="T73" s="330">
        <f>SUM(T74:T78)</f>
        <v>52</v>
      </c>
      <c r="U73" s="330">
        <f>SUM(U74:U78)</f>
        <v>62</v>
      </c>
      <c r="V73" s="330">
        <f t="shared" si="25"/>
        <v>114</v>
      </c>
      <c r="W73" s="201"/>
    </row>
    <row r="74" spans="1:23" x14ac:dyDescent="0.2">
      <c r="A74" s="359" t="s">
        <v>597</v>
      </c>
      <c r="B74" s="321">
        <f>+E74+H74+K74+N74+Q74</f>
        <v>83</v>
      </c>
      <c r="C74" s="321">
        <f t="shared" ref="C74:C77" si="29">+F74+I74+L74+O74+R74</f>
        <v>57</v>
      </c>
      <c r="D74" s="321">
        <f>SUM(B74:C74)</f>
        <v>140</v>
      </c>
      <c r="E74" s="321">
        <v>63</v>
      </c>
      <c r="F74" s="321">
        <v>40</v>
      </c>
      <c r="G74" s="321">
        <f t="shared" si="10"/>
        <v>103</v>
      </c>
      <c r="H74" s="321">
        <v>20</v>
      </c>
      <c r="I74" s="321">
        <v>17</v>
      </c>
      <c r="J74" s="321">
        <f t="shared" si="11"/>
        <v>37</v>
      </c>
      <c r="K74" s="321">
        <v>0</v>
      </c>
      <c r="L74" s="321">
        <v>0</v>
      </c>
      <c r="M74" s="321">
        <f t="shared" si="12"/>
        <v>0</v>
      </c>
      <c r="N74" s="321">
        <v>0</v>
      </c>
      <c r="O74" s="321">
        <v>0</v>
      </c>
      <c r="P74" s="321">
        <f t="shared" si="13"/>
        <v>0</v>
      </c>
      <c r="Q74" s="321"/>
      <c r="R74" s="321"/>
      <c r="S74" s="321">
        <f t="shared" si="14"/>
        <v>0</v>
      </c>
      <c r="T74" s="321"/>
      <c r="U74" s="321"/>
      <c r="V74" s="321">
        <f t="shared" si="25"/>
        <v>0</v>
      </c>
      <c r="W74" s="201"/>
    </row>
    <row r="75" spans="1:23" x14ac:dyDescent="0.2">
      <c r="A75" s="359" t="s">
        <v>519</v>
      </c>
      <c r="B75" s="321">
        <f t="shared" ref="B75:B77" si="30">+E75+H75+K75+N75+Q75</f>
        <v>27</v>
      </c>
      <c r="C75" s="321">
        <f t="shared" si="29"/>
        <v>202</v>
      </c>
      <c r="D75" s="321">
        <f>SUM(B75:C75)</f>
        <v>229</v>
      </c>
      <c r="E75" s="321">
        <v>10</v>
      </c>
      <c r="F75" s="321">
        <v>60</v>
      </c>
      <c r="G75" s="321">
        <f t="shared" si="10"/>
        <v>70</v>
      </c>
      <c r="H75" s="321">
        <v>9</v>
      </c>
      <c r="I75" s="321">
        <v>59</v>
      </c>
      <c r="J75" s="321">
        <f t="shared" si="11"/>
        <v>68</v>
      </c>
      <c r="K75" s="321">
        <v>1</v>
      </c>
      <c r="L75" s="321">
        <v>21</v>
      </c>
      <c r="M75" s="321">
        <f t="shared" si="12"/>
        <v>22</v>
      </c>
      <c r="N75" s="321">
        <v>7</v>
      </c>
      <c r="O75" s="321">
        <v>62</v>
      </c>
      <c r="P75" s="321">
        <f t="shared" si="13"/>
        <v>69</v>
      </c>
      <c r="Q75" s="321"/>
      <c r="R75" s="321"/>
      <c r="S75" s="321">
        <f t="shared" si="14"/>
        <v>0</v>
      </c>
      <c r="T75" s="321"/>
      <c r="U75" s="321"/>
      <c r="V75" s="321">
        <f t="shared" si="25"/>
        <v>0</v>
      </c>
      <c r="W75" s="201"/>
    </row>
    <row r="76" spans="1:23" x14ac:dyDescent="0.2">
      <c r="A76" s="359" t="s">
        <v>520</v>
      </c>
      <c r="B76" s="321">
        <f t="shared" si="30"/>
        <v>73</v>
      </c>
      <c r="C76" s="321">
        <f t="shared" si="29"/>
        <v>172</v>
      </c>
      <c r="D76" s="321">
        <f>SUM(B76:C76)</f>
        <v>245</v>
      </c>
      <c r="E76" s="321">
        <v>41</v>
      </c>
      <c r="F76" s="321">
        <v>91</v>
      </c>
      <c r="G76" s="321">
        <f t="shared" si="10"/>
        <v>132</v>
      </c>
      <c r="H76" s="321">
        <v>19</v>
      </c>
      <c r="I76" s="321">
        <v>34</v>
      </c>
      <c r="J76" s="321">
        <f t="shared" si="11"/>
        <v>53</v>
      </c>
      <c r="K76" s="321">
        <v>4</v>
      </c>
      <c r="L76" s="321">
        <v>10</v>
      </c>
      <c r="M76" s="321">
        <f t="shared" si="12"/>
        <v>14</v>
      </c>
      <c r="N76" s="321">
        <v>9</v>
      </c>
      <c r="O76" s="321">
        <v>37</v>
      </c>
      <c r="P76" s="321">
        <f t="shared" si="13"/>
        <v>46</v>
      </c>
      <c r="Q76" s="321"/>
      <c r="R76" s="321"/>
      <c r="S76" s="321">
        <f t="shared" si="14"/>
        <v>0</v>
      </c>
      <c r="T76" s="321"/>
      <c r="U76" s="321"/>
      <c r="V76" s="321">
        <f t="shared" si="25"/>
        <v>0</v>
      </c>
      <c r="W76" s="201"/>
    </row>
    <row r="77" spans="1:23" s="325" customFormat="1" x14ac:dyDescent="0.2">
      <c r="A77" s="359" t="s">
        <v>521</v>
      </c>
      <c r="B77" s="321">
        <f t="shared" si="30"/>
        <v>34</v>
      </c>
      <c r="C77" s="321">
        <f t="shared" si="29"/>
        <v>90</v>
      </c>
      <c r="D77" s="321">
        <f>SUM(B77:C77)</f>
        <v>124</v>
      </c>
      <c r="E77" s="321">
        <v>27</v>
      </c>
      <c r="F77" s="321">
        <v>64</v>
      </c>
      <c r="G77" s="321">
        <f t="shared" si="10"/>
        <v>91</v>
      </c>
      <c r="H77" s="321">
        <v>0</v>
      </c>
      <c r="I77" s="321">
        <v>1</v>
      </c>
      <c r="J77" s="321">
        <f t="shared" si="11"/>
        <v>1</v>
      </c>
      <c r="K77" s="321">
        <v>5</v>
      </c>
      <c r="L77" s="321">
        <v>14</v>
      </c>
      <c r="M77" s="321">
        <f t="shared" si="12"/>
        <v>19</v>
      </c>
      <c r="N77" s="321">
        <v>2</v>
      </c>
      <c r="O77" s="321">
        <v>11</v>
      </c>
      <c r="P77" s="321">
        <f t="shared" si="13"/>
        <v>13</v>
      </c>
      <c r="Q77" s="321"/>
      <c r="R77" s="321"/>
      <c r="S77" s="321">
        <f t="shared" si="14"/>
        <v>0</v>
      </c>
      <c r="T77" s="321"/>
      <c r="U77" s="321"/>
      <c r="V77" s="321">
        <f t="shared" si="25"/>
        <v>0</v>
      </c>
      <c r="W77" s="201"/>
    </row>
    <row r="78" spans="1:23" x14ac:dyDescent="0.2">
      <c r="A78" s="359" t="s">
        <v>704</v>
      </c>
      <c r="B78" s="321">
        <f>+E78+H78+K78+N78+Q78+B217</f>
        <v>505</v>
      </c>
      <c r="C78" s="321">
        <f>+F78+I78+L78+O78+R78+C217</f>
        <v>635</v>
      </c>
      <c r="D78" s="321">
        <f>SUM(B78:C78)</f>
        <v>1140</v>
      </c>
      <c r="E78" s="321">
        <v>156</v>
      </c>
      <c r="F78" s="321">
        <v>213</v>
      </c>
      <c r="G78" s="321">
        <f t="shared" si="10"/>
        <v>369</v>
      </c>
      <c r="H78" s="321">
        <v>54</v>
      </c>
      <c r="I78" s="321">
        <v>55</v>
      </c>
      <c r="J78" s="321">
        <f t="shared" si="11"/>
        <v>109</v>
      </c>
      <c r="K78" s="321">
        <v>87</v>
      </c>
      <c r="L78" s="321">
        <v>106</v>
      </c>
      <c r="M78" s="321">
        <f t="shared" si="12"/>
        <v>193</v>
      </c>
      <c r="N78" s="321">
        <v>79</v>
      </c>
      <c r="O78" s="321">
        <v>108</v>
      </c>
      <c r="P78" s="321">
        <f t="shared" si="13"/>
        <v>187</v>
      </c>
      <c r="Q78" s="321">
        <v>44</v>
      </c>
      <c r="R78" s="321">
        <v>65</v>
      </c>
      <c r="S78" s="321">
        <f t="shared" si="14"/>
        <v>109</v>
      </c>
      <c r="T78" s="321">
        <v>52</v>
      </c>
      <c r="U78" s="321">
        <v>62</v>
      </c>
      <c r="V78" s="321">
        <f t="shared" si="25"/>
        <v>114</v>
      </c>
      <c r="W78" s="201"/>
    </row>
    <row r="79" spans="1:23" s="325" customFormat="1" x14ac:dyDescent="0.2">
      <c r="A79" s="357" t="s">
        <v>146</v>
      </c>
      <c r="B79" s="330">
        <f>+B80</f>
        <v>365</v>
      </c>
      <c r="C79" s="330">
        <f>+C80</f>
        <v>329</v>
      </c>
      <c r="D79" s="330">
        <f>+C79+B79</f>
        <v>694</v>
      </c>
      <c r="E79" s="330">
        <f>+E80</f>
        <v>96</v>
      </c>
      <c r="F79" s="330">
        <f>+F80</f>
        <v>87</v>
      </c>
      <c r="G79" s="330">
        <f t="shared" ref="G79:G94" si="31">+F79+E79</f>
        <v>183</v>
      </c>
      <c r="H79" s="330">
        <f>+H80</f>
        <v>63</v>
      </c>
      <c r="I79" s="330">
        <f>+I80</f>
        <v>62</v>
      </c>
      <c r="J79" s="330">
        <f t="shared" ref="J79:J94" si="32">+I79+H79</f>
        <v>125</v>
      </c>
      <c r="K79" s="330">
        <f>+K80</f>
        <v>54</v>
      </c>
      <c r="L79" s="330">
        <f>+L80</f>
        <v>52</v>
      </c>
      <c r="M79" s="330">
        <f t="shared" ref="M79:M94" si="33">+L79+K79</f>
        <v>106</v>
      </c>
      <c r="N79" s="330">
        <f>+N80</f>
        <v>52</v>
      </c>
      <c r="O79" s="330">
        <f>+O80</f>
        <v>56</v>
      </c>
      <c r="P79" s="330">
        <f t="shared" ref="P79:P94" si="34">+O79+N79</f>
        <v>108</v>
      </c>
      <c r="Q79" s="330">
        <f>+Q80</f>
        <v>42</v>
      </c>
      <c r="R79" s="330">
        <f>+R80</f>
        <v>31</v>
      </c>
      <c r="S79" s="330">
        <f t="shared" si="14"/>
        <v>73</v>
      </c>
      <c r="T79" s="330">
        <f>+T80</f>
        <v>51</v>
      </c>
      <c r="U79" s="330">
        <f>+U80</f>
        <v>38</v>
      </c>
      <c r="V79" s="330">
        <f t="shared" si="25"/>
        <v>89</v>
      </c>
      <c r="W79" s="201"/>
    </row>
    <row r="80" spans="1:23" x14ac:dyDescent="0.2">
      <c r="A80" s="359" t="s">
        <v>705</v>
      </c>
      <c r="B80" s="321">
        <f>+E80+H80+K80+N80+Q80+B219</f>
        <v>365</v>
      </c>
      <c r="C80" s="321">
        <f>+F80+I80+L80+O80+R80+C219</f>
        <v>329</v>
      </c>
      <c r="D80" s="321">
        <f>SUM(B80:C80)</f>
        <v>694</v>
      </c>
      <c r="E80" s="321">
        <v>96</v>
      </c>
      <c r="F80" s="321">
        <v>87</v>
      </c>
      <c r="G80" s="321">
        <f t="shared" si="31"/>
        <v>183</v>
      </c>
      <c r="H80" s="321">
        <v>63</v>
      </c>
      <c r="I80" s="321">
        <v>62</v>
      </c>
      <c r="J80" s="321">
        <f t="shared" si="32"/>
        <v>125</v>
      </c>
      <c r="K80" s="321">
        <v>54</v>
      </c>
      <c r="L80" s="321">
        <v>52</v>
      </c>
      <c r="M80" s="321">
        <f t="shared" si="33"/>
        <v>106</v>
      </c>
      <c r="N80" s="321">
        <v>52</v>
      </c>
      <c r="O80" s="321">
        <v>56</v>
      </c>
      <c r="P80" s="321">
        <f t="shared" si="34"/>
        <v>108</v>
      </c>
      <c r="Q80" s="321">
        <v>42</v>
      </c>
      <c r="R80" s="321">
        <v>31</v>
      </c>
      <c r="S80" s="321">
        <f t="shared" ref="S80:S94" si="35">+R80+Q80</f>
        <v>73</v>
      </c>
      <c r="T80" s="321">
        <v>51</v>
      </c>
      <c r="U80" s="321">
        <v>38</v>
      </c>
      <c r="V80" s="321">
        <f t="shared" si="25"/>
        <v>89</v>
      </c>
      <c r="W80" s="201"/>
    </row>
    <row r="81" spans="1:32" s="325" customFormat="1" x14ac:dyDescent="0.2">
      <c r="A81" s="357" t="s">
        <v>143</v>
      </c>
      <c r="B81" s="330">
        <f>+B82</f>
        <v>171</v>
      </c>
      <c r="C81" s="330">
        <f>+C82</f>
        <v>487</v>
      </c>
      <c r="D81" s="330">
        <f>+C81+B81</f>
        <v>658</v>
      </c>
      <c r="E81" s="330">
        <f>+E82</f>
        <v>69</v>
      </c>
      <c r="F81" s="330">
        <f>+F82</f>
        <v>185</v>
      </c>
      <c r="G81" s="330">
        <f t="shared" si="31"/>
        <v>254</v>
      </c>
      <c r="H81" s="330">
        <f>+H82</f>
        <v>29</v>
      </c>
      <c r="I81" s="330">
        <f>+I82</f>
        <v>94</v>
      </c>
      <c r="J81" s="330">
        <f t="shared" si="32"/>
        <v>123</v>
      </c>
      <c r="K81" s="330">
        <f>+K82</f>
        <v>24</v>
      </c>
      <c r="L81" s="330">
        <f>+L82</f>
        <v>95</v>
      </c>
      <c r="M81" s="330">
        <f t="shared" si="33"/>
        <v>119</v>
      </c>
      <c r="N81" s="330">
        <f>+N82</f>
        <v>33</v>
      </c>
      <c r="O81" s="330">
        <f>+O82</f>
        <v>83</v>
      </c>
      <c r="P81" s="330">
        <f t="shared" si="34"/>
        <v>116</v>
      </c>
      <c r="Q81" s="330">
        <f>+Q82</f>
        <v>16</v>
      </c>
      <c r="R81" s="330">
        <f>+R82</f>
        <v>30</v>
      </c>
      <c r="S81" s="330">
        <f t="shared" si="35"/>
        <v>46</v>
      </c>
      <c r="T81" s="330">
        <f>+T82</f>
        <v>0</v>
      </c>
      <c r="U81" s="330">
        <f>+U82</f>
        <v>0</v>
      </c>
      <c r="V81" s="330">
        <f t="shared" si="25"/>
        <v>0</v>
      </c>
      <c r="W81" s="201"/>
    </row>
    <row r="82" spans="1:32" x14ac:dyDescent="0.2">
      <c r="A82" s="359" t="s">
        <v>517</v>
      </c>
      <c r="B82" s="321">
        <f>+E82+H82+K82+N82+Q82</f>
        <v>171</v>
      </c>
      <c r="C82" s="321">
        <f>+F82+I82+L82+O82+R82</f>
        <v>487</v>
      </c>
      <c r="D82" s="321">
        <f>SUM(B82:C82)</f>
        <v>658</v>
      </c>
      <c r="E82" s="321">
        <v>69</v>
      </c>
      <c r="F82" s="321">
        <v>185</v>
      </c>
      <c r="G82" s="321">
        <f t="shared" si="31"/>
        <v>254</v>
      </c>
      <c r="H82" s="321">
        <v>29</v>
      </c>
      <c r="I82" s="321">
        <v>94</v>
      </c>
      <c r="J82" s="321">
        <f t="shared" si="32"/>
        <v>123</v>
      </c>
      <c r="K82" s="321">
        <v>24</v>
      </c>
      <c r="L82" s="321">
        <v>95</v>
      </c>
      <c r="M82" s="321">
        <f t="shared" si="33"/>
        <v>119</v>
      </c>
      <c r="N82" s="321">
        <v>33</v>
      </c>
      <c r="O82" s="321">
        <v>83</v>
      </c>
      <c r="P82" s="321">
        <f t="shared" si="34"/>
        <v>116</v>
      </c>
      <c r="Q82" s="321">
        <v>16</v>
      </c>
      <c r="R82" s="321">
        <v>30</v>
      </c>
      <c r="S82" s="321">
        <f t="shared" si="35"/>
        <v>46</v>
      </c>
      <c r="T82" s="321"/>
      <c r="U82" s="321"/>
      <c r="V82" s="321">
        <f t="shared" si="25"/>
        <v>0</v>
      </c>
      <c r="W82" s="201"/>
    </row>
    <row r="83" spans="1:32" x14ac:dyDescent="0.2">
      <c r="A83" s="357" t="s">
        <v>141</v>
      </c>
      <c r="B83" s="330">
        <f>SUM(B84:B85)</f>
        <v>247</v>
      </c>
      <c r="C83" s="330">
        <f>SUM(C84:C85)</f>
        <v>331</v>
      </c>
      <c r="D83" s="330">
        <f>+C83+B83</f>
        <v>578</v>
      </c>
      <c r="E83" s="330">
        <f>SUM(E84:E85)</f>
        <v>71</v>
      </c>
      <c r="F83" s="330">
        <f>SUM(F84:F85)</f>
        <v>83</v>
      </c>
      <c r="G83" s="330">
        <f t="shared" si="31"/>
        <v>154</v>
      </c>
      <c r="H83" s="330">
        <f>SUM(H84:H85)</f>
        <v>42</v>
      </c>
      <c r="I83" s="330">
        <f>SUM(I84:I85)</f>
        <v>68</v>
      </c>
      <c r="J83" s="330">
        <f t="shared" si="32"/>
        <v>110</v>
      </c>
      <c r="K83" s="330">
        <f>SUM(K84:K85)</f>
        <v>49</v>
      </c>
      <c r="L83" s="330">
        <f>SUM(L84:L85)</f>
        <v>52</v>
      </c>
      <c r="M83" s="330">
        <f t="shared" si="33"/>
        <v>101</v>
      </c>
      <c r="N83" s="330">
        <f>SUM(N84:N85)</f>
        <v>39</v>
      </c>
      <c r="O83" s="330">
        <f>SUM(O84:O85)</f>
        <v>68</v>
      </c>
      <c r="P83" s="330">
        <f t="shared" si="34"/>
        <v>107</v>
      </c>
      <c r="Q83" s="330">
        <f>SUM(Q84:Q85)</f>
        <v>46</v>
      </c>
      <c r="R83" s="330">
        <f>SUM(R84:R85)</f>
        <v>60</v>
      </c>
      <c r="S83" s="330">
        <f t="shared" si="35"/>
        <v>106</v>
      </c>
      <c r="T83" s="330">
        <f>SUM(T84:T85)</f>
        <v>0</v>
      </c>
      <c r="U83" s="330">
        <f>SUM(U84:U85)</f>
        <v>0</v>
      </c>
      <c r="V83" s="330">
        <f t="shared" si="25"/>
        <v>0</v>
      </c>
      <c r="W83" s="201"/>
    </row>
    <row r="84" spans="1:32" s="325" customFormat="1" x14ac:dyDescent="0.2">
      <c r="A84" s="359" t="s">
        <v>524</v>
      </c>
      <c r="B84" s="321">
        <f t="shared" ref="B84:C85" si="36">+E84+H84+K84+N84+Q84</f>
        <v>96</v>
      </c>
      <c r="C84" s="321">
        <f t="shared" si="36"/>
        <v>204</v>
      </c>
      <c r="D84" s="321">
        <f>SUM(B84:C84)</f>
        <v>300</v>
      </c>
      <c r="E84" s="321">
        <v>28</v>
      </c>
      <c r="F84" s="321">
        <v>57</v>
      </c>
      <c r="G84" s="321">
        <f t="shared" si="31"/>
        <v>85</v>
      </c>
      <c r="H84" s="321">
        <v>15</v>
      </c>
      <c r="I84" s="321">
        <v>36</v>
      </c>
      <c r="J84" s="321">
        <f t="shared" si="32"/>
        <v>51</v>
      </c>
      <c r="K84" s="321">
        <v>21</v>
      </c>
      <c r="L84" s="321">
        <v>36</v>
      </c>
      <c r="M84" s="321">
        <f t="shared" si="33"/>
        <v>57</v>
      </c>
      <c r="N84" s="321">
        <v>14</v>
      </c>
      <c r="O84" s="321">
        <v>43</v>
      </c>
      <c r="P84" s="321">
        <f t="shared" si="34"/>
        <v>57</v>
      </c>
      <c r="Q84" s="321">
        <v>18</v>
      </c>
      <c r="R84" s="321">
        <v>32</v>
      </c>
      <c r="S84" s="321">
        <f t="shared" si="35"/>
        <v>50</v>
      </c>
      <c r="T84" s="321"/>
      <c r="U84" s="321"/>
      <c r="V84" s="321">
        <f t="shared" si="25"/>
        <v>0</v>
      </c>
      <c r="W84" s="201"/>
    </row>
    <row r="85" spans="1:32" x14ac:dyDescent="0.2">
      <c r="A85" s="359" t="s">
        <v>509</v>
      </c>
      <c r="B85" s="321">
        <f t="shared" si="36"/>
        <v>151</v>
      </c>
      <c r="C85" s="321">
        <f t="shared" si="36"/>
        <v>127</v>
      </c>
      <c r="D85" s="321">
        <f>SUM(B85:C85)</f>
        <v>278</v>
      </c>
      <c r="E85" s="321">
        <v>43</v>
      </c>
      <c r="F85" s="321">
        <v>26</v>
      </c>
      <c r="G85" s="321">
        <f t="shared" si="31"/>
        <v>69</v>
      </c>
      <c r="H85" s="321">
        <v>27</v>
      </c>
      <c r="I85" s="321">
        <v>32</v>
      </c>
      <c r="J85" s="321">
        <f t="shared" si="32"/>
        <v>59</v>
      </c>
      <c r="K85" s="321">
        <v>28</v>
      </c>
      <c r="L85" s="321">
        <v>16</v>
      </c>
      <c r="M85" s="321">
        <f t="shared" si="33"/>
        <v>44</v>
      </c>
      <c r="N85" s="321">
        <v>25</v>
      </c>
      <c r="O85" s="321">
        <v>25</v>
      </c>
      <c r="P85" s="321">
        <f t="shared" si="34"/>
        <v>50</v>
      </c>
      <c r="Q85" s="321">
        <v>28</v>
      </c>
      <c r="R85" s="321">
        <v>28</v>
      </c>
      <c r="S85" s="321">
        <f t="shared" si="35"/>
        <v>56</v>
      </c>
      <c r="T85" s="321"/>
      <c r="U85" s="321"/>
      <c r="V85" s="321">
        <f t="shared" si="25"/>
        <v>0</v>
      </c>
      <c r="W85" s="201"/>
    </row>
    <row r="86" spans="1:32" x14ac:dyDescent="0.2">
      <c r="A86" s="357" t="s">
        <v>139</v>
      </c>
      <c r="B86" s="330">
        <f>SUM(B87:B90)</f>
        <v>429</v>
      </c>
      <c r="C86" s="330">
        <f>SUM(C87:C90)</f>
        <v>589</v>
      </c>
      <c r="D86" s="330">
        <f>+C86+B86</f>
        <v>1018</v>
      </c>
      <c r="E86" s="330">
        <f>SUM(E87:E90)</f>
        <v>133</v>
      </c>
      <c r="F86" s="330">
        <f>SUM(F87:F90)</f>
        <v>228</v>
      </c>
      <c r="G86" s="330">
        <f t="shared" si="31"/>
        <v>361</v>
      </c>
      <c r="H86" s="330">
        <f>SUM(H87:H90)</f>
        <v>81</v>
      </c>
      <c r="I86" s="330">
        <f>SUM(I87:I90)</f>
        <v>96</v>
      </c>
      <c r="J86" s="330">
        <f t="shared" si="32"/>
        <v>177</v>
      </c>
      <c r="K86" s="330">
        <f>SUM(K87:K90)</f>
        <v>100</v>
      </c>
      <c r="L86" s="330">
        <f>SUM(L87:L90)</f>
        <v>106</v>
      </c>
      <c r="M86" s="330">
        <f t="shared" si="33"/>
        <v>206</v>
      </c>
      <c r="N86" s="330">
        <f>SUM(N87:N90)</f>
        <v>67</v>
      </c>
      <c r="O86" s="330">
        <f>SUM(O87:O90)</f>
        <v>97</v>
      </c>
      <c r="P86" s="330">
        <f t="shared" si="34"/>
        <v>164</v>
      </c>
      <c r="Q86" s="330">
        <f>SUM(Q87:Q90)</f>
        <v>48</v>
      </c>
      <c r="R86" s="330">
        <f>SUM(R87:R90)</f>
        <v>62</v>
      </c>
      <c r="S86" s="330">
        <f t="shared" si="35"/>
        <v>110</v>
      </c>
      <c r="T86" s="330">
        <f>SUM(T87:T90)</f>
        <v>0</v>
      </c>
      <c r="U86" s="330">
        <f>SUM(U87:U90)</f>
        <v>0</v>
      </c>
      <c r="V86" s="330">
        <f t="shared" si="25"/>
        <v>0</v>
      </c>
      <c r="W86" s="201"/>
    </row>
    <row r="87" spans="1:32" x14ac:dyDescent="0.2">
      <c r="A87" s="359" t="s">
        <v>573</v>
      </c>
      <c r="B87" s="321">
        <f t="shared" ref="B87:C90" si="37">+E87+H87+K87+N87+Q87</f>
        <v>168</v>
      </c>
      <c r="C87" s="321">
        <f t="shared" si="37"/>
        <v>151</v>
      </c>
      <c r="D87" s="321">
        <f>SUM(B87:C87)</f>
        <v>319</v>
      </c>
      <c r="E87" s="321">
        <v>43</v>
      </c>
      <c r="F87" s="321">
        <v>65</v>
      </c>
      <c r="G87" s="321">
        <f t="shared" si="31"/>
        <v>108</v>
      </c>
      <c r="H87" s="321">
        <v>42</v>
      </c>
      <c r="I87" s="321">
        <v>28</v>
      </c>
      <c r="J87" s="321">
        <f t="shared" si="32"/>
        <v>70</v>
      </c>
      <c r="K87" s="321">
        <v>37</v>
      </c>
      <c r="L87" s="321">
        <v>19</v>
      </c>
      <c r="M87" s="321">
        <f t="shared" si="33"/>
        <v>56</v>
      </c>
      <c r="N87" s="321">
        <v>33</v>
      </c>
      <c r="O87" s="321">
        <v>30</v>
      </c>
      <c r="P87" s="321">
        <f t="shared" si="34"/>
        <v>63</v>
      </c>
      <c r="Q87" s="321">
        <v>13</v>
      </c>
      <c r="R87" s="321">
        <v>9</v>
      </c>
      <c r="S87" s="321">
        <f t="shared" si="35"/>
        <v>22</v>
      </c>
      <c r="T87" s="321"/>
      <c r="U87" s="321"/>
      <c r="V87" s="321">
        <f t="shared" si="25"/>
        <v>0</v>
      </c>
      <c r="W87" s="201"/>
    </row>
    <row r="88" spans="1:32" x14ac:dyDescent="0.2">
      <c r="A88" s="359" t="s">
        <v>530</v>
      </c>
      <c r="B88" s="321">
        <f t="shared" si="37"/>
        <v>76</v>
      </c>
      <c r="C88" s="321">
        <f t="shared" si="37"/>
        <v>84</v>
      </c>
      <c r="D88" s="321">
        <f>SUM(B88:C88)</f>
        <v>160</v>
      </c>
      <c r="E88" s="321">
        <v>27</v>
      </c>
      <c r="F88" s="321">
        <v>33</v>
      </c>
      <c r="G88" s="321">
        <f t="shared" si="31"/>
        <v>60</v>
      </c>
      <c r="H88" s="321">
        <v>10</v>
      </c>
      <c r="I88" s="321">
        <v>14</v>
      </c>
      <c r="J88" s="321">
        <f t="shared" si="32"/>
        <v>24</v>
      </c>
      <c r="K88" s="321">
        <v>20</v>
      </c>
      <c r="L88" s="321">
        <v>19</v>
      </c>
      <c r="M88" s="321">
        <f t="shared" si="33"/>
        <v>39</v>
      </c>
      <c r="N88" s="321">
        <v>9</v>
      </c>
      <c r="O88" s="321">
        <v>13</v>
      </c>
      <c r="P88" s="321">
        <f t="shared" si="34"/>
        <v>22</v>
      </c>
      <c r="Q88" s="321">
        <v>10</v>
      </c>
      <c r="R88" s="321">
        <v>5</v>
      </c>
      <c r="S88" s="321">
        <f t="shared" si="35"/>
        <v>15</v>
      </c>
      <c r="T88" s="321"/>
      <c r="U88" s="321"/>
      <c r="V88" s="321">
        <f t="shared" si="25"/>
        <v>0</v>
      </c>
      <c r="W88" s="201"/>
    </row>
    <row r="89" spans="1:32" x14ac:dyDescent="0.2">
      <c r="A89" s="359" t="s">
        <v>531</v>
      </c>
      <c r="B89" s="321">
        <f t="shared" si="37"/>
        <v>54</v>
      </c>
      <c r="C89" s="321">
        <f t="shared" si="37"/>
        <v>109</v>
      </c>
      <c r="D89" s="321">
        <f>SUM(B89:C89)</f>
        <v>163</v>
      </c>
      <c r="E89" s="321">
        <v>16</v>
      </c>
      <c r="F89" s="321">
        <v>38</v>
      </c>
      <c r="G89" s="321">
        <f t="shared" si="31"/>
        <v>54</v>
      </c>
      <c r="H89" s="321">
        <v>14</v>
      </c>
      <c r="I89" s="321">
        <v>20</v>
      </c>
      <c r="J89" s="321">
        <f t="shared" si="32"/>
        <v>34</v>
      </c>
      <c r="K89" s="321">
        <v>12</v>
      </c>
      <c r="L89" s="321">
        <v>27</v>
      </c>
      <c r="M89" s="321">
        <f t="shared" si="33"/>
        <v>39</v>
      </c>
      <c r="N89" s="321">
        <v>6</v>
      </c>
      <c r="O89" s="321">
        <v>17</v>
      </c>
      <c r="P89" s="321">
        <f t="shared" si="34"/>
        <v>23</v>
      </c>
      <c r="Q89" s="321">
        <v>6</v>
      </c>
      <c r="R89" s="321">
        <v>7</v>
      </c>
      <c r="S89" s="321">
        <f t="shared" si="35"/>
        <v>13</v>
      </c>
      <c r="T89" s="321"/>
      <c r="U89" s="321"/>
      <c r="V89" s="321">
        <f t="shared" si="25"/>
        <v>0</v>
      </c>
      <c r="W89" s="201"/>
    </row>
    <row r="90" spans="1:32" x14ac:dyDescent="0.2">
      <c r="A90" s="359" t="s">
        <v>532</v>
      </c>
      <c r="B90" s="321">
        <f t="shared" si="37"/>
        <v>131</v>
      </c>
      <c r="C90" s="321">
        <f t="shared" si="37"/>
        <v>245</v>
      </c>
      <c r="D90" s="321">
        <f>SUM(B90:C90)</f>
        <v>376</v>
      </c>
      <c r="E90" s="321">
        <v>47</v>
      </c>
      <c r="F90" s="321">
        <v>92</v>
      </c>
      <c r="G90" s="321">
        <f t="shared" si="31"/>
        <v>139</v>
      </c>
      <c r="H90" s="321">
        <v>15</v>
      </c>
      <c r="I90" s="321">
        <v>34</v>
      </c>
      <c r="J90" s="321">
        <f t="shared" si="32"/>
        <v>49</v>
      </c>
      <c r="K90" s="321">
        <v>31</v>
      </c>
      <c r="L90" s="321">
        <v>41</v>
      </c>
      <c r="M90" s="321">
        <f t="shared" si="33"/>
        <v>72</v>
      </c>
      <c r="N90" s="321">
        <v>19</v>
      </c>
      <c r="O90" s="321">
        <v>37</v>
      </c>
      <c r="P90" s="321">
        <f t="shared" si="34"/>
        <v>56</v>
      </c>
      <c r="Q90" s="321">
        <v>19</v>
      </c>
      <c r="R90" s="321">
        <v>41</v>
      </c>
      <c r="S90" s="321">
        <f t="shared" si="35"/>
        <v>60</v>
      </c>
      <c r="T90" s="321"/>
      <c r="U90" s="321"/>
      <c r="V90" s="321">
        <f t="shared" si="25"/>
        <v>0</v>
      </c>
      <c r="W90" s="201"/>
    </row>
    <row r="91" spans="1:32" x14ac:dyDescent="0.2">
      <c r="A91" s="357" t="s">
        <v>138</v>
      </c>
      <c r="B91" s="330">
        <f>SUM(B92:B94)</f>
        <v>365</v>
      </c>
      <c r="C91" s="330">
        <f>SUM(C92:C94)</f>
        <v>636</v>
      </c>
      <c r="D91" s="330">
        <f>+C91+B91</f>
        <v>1001</v>
      </c>
      <c r="E91" s="330">
        <f>SUM(E92:E94)</f>
        <v>160</v>
      </c>
      <c r="F91" s="330">
        <f>SUM(F92:F94)</f>
        <v>249</v>
      </c>
      <c r="G91" s="330">
        <f t="shared" si="31"/>
        <v>409</v>
      </c>
      <c r="H91" s="330">
        <f>SUM(H92:H94)</f>
        <v>77</v>
      </c>
      <c r="I91" s="330">
        <f>SUM(I92:I94)</f>
        <v>105</v>
      </c>
      <c r="J91" s="330">
        <f t="shared" si="32"/>
        <v>182</v>
      </c>
      <c r="K91" s="330">
        <f>SUM(K92:K94)</f>
        <v>56</v>
      </c>
      <c r="L91" s="330">
        <f>SUM(L92:L94)</f>
        <v>139</v>
      </c>
      <c r="M91" s="330">
        <f t="shared" si="33"/>
        <v>195</v>
      </c>
      <c r="N91" s="330">
        <f>SUM(N92:N94)</f>
        <v>54</v>
      </c>
      <c r="O91" s="330">
        <f>SUM(O92:O94)</f>
        <v>113</v>
      </c>
      <c r="P91" s="330">
        <f t="shared" si="34"/>
        <v>167</v>
      </c>
      <c r="Q91" s="330">
        <f>SUM(Q92:Q94)</f>
        <v>18</v>
      </c>
      <c r="R91" s="330">
        <f>SUM(R92:R94)</f>
        <v>30</v>
      </c>
      <c r="S91" s="330">
        <f t="shared" si="35"/>
        <v>48</v>
      </c>
      <c r="T91" s="330">
        <f>SUM(T92:T94)</f>
        <v>0</v>
      </c>
      <c r="U91" s="330">
        <f>SUM(U92:U94)</f>
        <v>0</v>
      </c>
      <c r="V91" s="330">
        <f t="shared" si="25"/>
        <v>0</v>
      </c>
      <c r="W91" s="201"/>
    </row>
    <row r="92" spans="1:32" x14ac:dyDescent="0.2">
      <c r="A92" s="359" t="s">
        <v>545</v>
      </c>
      <c r="B92" s="321">
        <f t="shared" ref="B92:C94" si="38">+E92+H92+K92+N92+Q92</f>
        <v>177</v>
      </c>
      <c r="C92" s="321">
        <f t="shared" si="38"/>
        <v>178</v>
      </c>
      <c r="D92" s="321">
        <f>SUM(B92:C92)</f>
        <v>355</v>
      </c>
      <c r="E92" s="321">
        <v>80</v>
      </c>
      <c r="F92" s="321">
        <v>68</v>
      </c>
      <c r="G92" s="321">
        <f t="shared" si="31"/>
        <v>148</v>
      </c>
      <c r="H92" s="321">
        <v>32</v>
      </c>
      <c r="I92" s="321">
        <v>20</v>
      </c>
      <c r="J92" s="321">
        <f t="shared" si="32"/>
        <v>52</v>
      </c>
      <c r="K92" s="321">
        <v>34</v>
      </c>
      <c r="L92" s="321">
        <v>49</v>
      </c>
      <c r="M92" s="321">
        <f t="shared" si="33"/>
        <v>83</v>
      </c>
      <c r="N92" s="321">
        <v>22</v>
      </c>
      <c r="O92" s="321">
        <v>29</v>
      </c>
      <c r="P92" s="321">
        <f t="shared" si="34"/>
        <v>51</v>
      </c>
      <c r="Q92" s="321">
        <v>9</v>
      </c>
      <c r="R92" s="321">
        <v>12</v>
      </c>
      <c r="S92" s="321">
        <f t="shared" si="35"/>
        <v>21</v>
      </c>
      <c r="T92" s="321"/>
      <c r="U92" s="321"/>
      <c r="V92" s="321">
        <f t="shared" si="25"/>
        <v>0</v>
      </c>
      <c r="W92" s="201"/>
    </row>
    <row r="93" spans="1:32" x14ac:dyDescent="0.2">
      <c r="A93" s="359" t="s">
        <v>553</v>
      </c>
      <c r="B93" s="321">
        <f t="shared" si="38"/>
        <v>188</v>
      </c>
      <c r="C93" s="321">
        <f t="shared" si="38"/>
        <v>458</v>
      </c>
      <c r="D93" s="321">
        <f>SUM(B93:C93)</f>
        <v>646</v>
      </c>
      <c r="E93" s="321">
        <v>80</v>
      </c>
      <c r="F93" s="321">
        <v>181</v>
      </c>
      <c r="G93" s="321">
        <f t="shared" si="31"/>
        <v>261</v>
      </c>
      <c r="H93" s="321">
        <v>45</v>
      </c>
      <c r="I93" s="321">
        <v>85</v>
      </c>
      <c r="J93" s="321">
        <f t="shared" si="32"/>
        <v>130</v>
      </c>
      <c r="K93" s="321">
        <v>22</v>
      </c>
      <c r="L93" s="321">
        <v>90</v>
      </c>
      <c r="M93" s="321">
        <f t="shared" si="33"/>
        <v>112</v>
      </c>
      <c r="N93" s="321">
        <v>32</v>
      </c>
      <c r="O93" s="321">
        <v>84</v>
      </c>
      <c r="P93" s="321">
        <f t="shared" si="34"/>
        <v>116</v>
      </c>
      <c r="Q93" s="321">
        <v>9</v>
      </c>
      <c r="R93" s="321">
        <v>18</v>
      </c>
      <c r="S93" s="321">
        <f t="shared" si="35"/>
        <v>27</v>
      </c>
      <c r="T93" s="321"/>
      <c r="U93" s="321"/>
      <c r="V93" s="321">
        <f t="shared" si="25"/>
        <v>0</v>
      </c>
      <c r="W93" s="201"/>
    </row>
    <row r="94" spans="1:32" s="320" customFormat="1" x14ac:dyDescent="0.2">
      <c r="A94" s="359" t="s">
        <v>706</v>
      </c>
      <c r="B94" s="321">
        <f t="shared" si="38"/>
        <v>0</v>
      </c>
      <c r="C94" s="321">
        <f t="shared" si="38"/>
        <v>0</v>
      </c>
      <c r="D94" s="321">
        <f>SUM(B94:C94)</f>
        <v>0</v>
      </c>
      <c r="E94" s="321"/>
      <c r="F94" s="321"/>
      <c r="G94" s="321">
        <f t="shared" si="31"/>
        <v>0</v>
      </c>
      <c r="H94" s="321"/>
      <c r="I94" s="321"/>
      <c r="J94" s="321">
        <f t="shared" si="32"/>
        <v>0</v>
      </c>
      <c r="K94" s="321"/>
      <c r="L94" s="321"/>
      <c r="M94" s="321">
        <f t="shared" si="33"/>
        <v>0</v>
      </c>
      <c r="N94" s="321"/>
      <c r="O94" s="321"/>
      <c r="P94" s="321">
        <f t="shared" si="34"/>
        <v>0</v>
      </c>
      <c r="Q94" s="321"/>
      <c r="R94" s="321"/>
      <c r="S94" s="321">
        <f t="shared" si="35"/>
        <v>0</v>
      </c>
      <c r="T94" s="321"/>
      <c r="U94" s="321"/>
      <c r="V94" s="321">
        <f t="shared" si="25"/>
        <v>0</v>
      </c>
      <c r="W94" s="201"/>
      <c r="X94" s="170"/>
      <c r="Y94" s="170"/>
      <c r="Z94" s="170"/>
      <c r="AA94" s="170"/>
      <c r="AB94" s="170"/>
      <c r="AC94" s="170"/>
      <c r="AD94" s="170"/>
      <c r="AE94" s="170"/>
      <c r="AF94" s="170"/>
    </row>
    <row r="95" spans="1:32" x14ac:dyDescent="0.2">
      <c r="A95" s="353" t="s">
        <v>136</v>
      </c>
      <c r="B95" s="385">
        <f>+B96+B104+B111+B118+B126+B132+B142+B150+B162+B169</f>
        <v>7874</v>
      </c>
      <c r="C95" s="385">
        <f t="shared" ref="C95:S95" si="39">+C96+C104+C111+C118+C126+C132+C142+C150+C162+C169</f>
        <v>10426</v>
      </c>
      <c r="D95" s="385">
        <f t="shared" si="39"/>
        <v>18300</v>
      </c>
      <c r="E95" s="385">
        <f>+E96+E104+E111+E118+E126+E132+E142+E150+E162+E169</f>
        <v>3659</v>
      </c>
      <c r="F95" s="385">
        <f>+F96+F104+F111+F118+F126+F132+F142+F150+F162+F169</f>
        <v>4846</v>
      </c>
      <c r="G95" s="385">
        <f t="shared" si="39"/>
        <v>8505</v>
      </c>
      <c r="H95" s="385">
        <f t="shared" si="39"/>
        <v>1310</v>
      </c>
      <c r="I95" s="385">
        <f t="shared" si="39"/>
        <v>1793</v>
      </c>
      <c r="J95" s="385">
        <f t="shared" si="39"/>
        <v>3103</v>
      </c>
      <c r="K95" s="385">
        <f t="shared" si="39"/>
        <v>1528</v>
      </c>
      <c r="L95" s="385">
        <f t="shared" si="39"/>
        <v>2152</v>
      </c>
      <c r="M95" s="385">
        <f t="shared" si="39"/>
        <v>3680</v>
      </c>
      <c r="N95" s="385">
        <f t="shared" si="39"/>
        <v>989</v>
      </c>
      <c r="O95" s="385">
        <f t="shared" si="39"/>
        <v>1208</v>
      </c>
      <c r="P95" s="385">
        <f t="shared" si="39"/>
        <v>2197</v>
      </c>
      <c r="Q95" s="385">
        <f t="shared" si="39"/>
        <v>388</v>
      </c>
      <c r="R95" s="385">
        <f t="shared" si="39"/>
        <v>427</v>
      </c>
      <c r="S95" s="385">
        <f t="shared" si="39"/>
        <v>815</v>
      </c>
      <c r="T95" s="385">
        <f t="shared" ref="T95:V95" si="40">+T96+T104+T111+T118+T123+T130+T135+T143+T149+T159+T164+T172+T184+T191</f>
        <v>0</v>
      </c>
      <c r="U95" s="385">
        <f t="shared" si="40"/>
        <v>0</v>
      </c>
      <c r="V95" s="385">
        <f t="shared" si="40"/>
        <v>0</v>
      </c>
      <c r="W95" s="201"/>
    </row>
    <row r="96" spans="1:32" x14ac:dyDescent="0.2">
      <c r="A96" s="357" t="s">
        <v>135</v>
      </c>
      <c r="B96" s="330">
        <f>SUM(B97:B103)</f>
        <v>568</v>
      </c>
      <c r="C96" s="330">
        <f>SUM(C97:C103)</f>
        <v>846</v>
      </c>
      <c r="D96" s="330">
        <f>+C96+B96</f>
        <v>1414</v>
      </c>
      <c r="E96" s="330">
        <f>SUM(E97:E103)</f>
        <v>279</v>
      </c>
      <c r="F96" s="330">
        <f>SUM(F97:F103)</f>
        <v>429</v>
      </c>
      <c r="G96" s="330">
        <f>+F96+E96</f>
        <v>708</v>
      </c>
      <c r="H96" s="330">
        <f>SUM(H97:H103)</f>
        <v>108</v>
      </c>
      <c r="I96" s="330">
        <f>SUM(I97:I103)</f>
        <v>152</v>
      </c>
      <c r="J96" s="330">
        <f>+I96+H96</f>
        <v>260</v>
      </c>
      <c r="K96" s="330">
        <f>SUM(K97:K103)</f>
        <v>89</v>
      </c>
      <c r="L96" s="330">
        <f>SUM(L97:L103)</f>
        <v>165</v>
      </c>
      <c r="M96" s="330">
        <f>+L96+K96</f>
        <v>254</v>
      </c>
      <c r="N96" s="330">
        <f>SUM(N97:N103)</f>
        <v>69</v>
      </c>
      <c r="O96" s="330">
        <f>SUM(O97:O103)</f>
        <v>80</v>
      </c>
      <c r="P96" s="330">
        <f>+O96+N96</f>
        <v>149</v>
      </c>
      <c r="Q96" s="330">
        <f>SUM(Q97:Q103)</f>
        <v>23</v>
      </c>
      <c r="R96" s="330">
        <f>SUM(R97:R103)</f>
        <v>20</v>
      </c>
      <c r="S96" s="330">
        <f>+R96+Q96</f>
        <v>43</v>
      </c>
      <c r="T96" s="330">
        <f>SUM(T97:T103)</f>
        <v>0</v>
      </c>
      <c r="U96" s="330">
        <f>SUM(U97:U103)</f>
        <v>0</v>
      </c>
      <c r="V96" s="330">
        <f t="shared" ref="V96:V159" si="41">+U96+T96</f>
        <v>0</v>
      </c>
      <c r="W96" s="201"/>
    </row>
    <row r="97" spans="1:23" x14ac:dyDescent="0.2">
      <c r="A97" s="359" t="s">
        <v>588</v>
      </c>
      <c r="B97" s="321">
        <f t="shared" ref="B97:C103" si="42">+E97+H97+K97+N97+Q97</f>
        <v>52</v>
      </c>
      <c r="C97" s="321">
        <f t="shared" si="42"/>
        <v>92</v>
      </c>
      <c r="D97" s="321">
        <f t="shared" ref="D97:D103" si="43">SUM(B97:C97)</f>
        <v>144</v>
      </c>
      <c r="E97" s="321">
        <v>24</v>
      </c>
      <c r="F97" s="321">
        <v>50</v>
      </c>
      <c r="G97" s="321">
        <f t="shared" ref="G97:G160" si="44">+F97+E97</f>
        <v>74</v>
      </c>
      <c r="H97" s="321">
        <v>10</v>
      </c>
      <c r="I97" s="321">
        <v>20</v>
      </c>
      <c r="J97" s="321">
        <f t="shared" ref="J97:J160" si="45">+I97+H97</f>
        <v>30</v>
      </c>
      <c r="K97" s="321">
        <v>8</v>
      </c>
      <c r="L97" s="321">
        <v>8</v>
      </c>
      <c r="M97" s="321">
        <f t="shared" ref="M97:M160" si="46">+L97+K97</f>
        <v>16</v>
      </c>
      <c r="N97" s="321">
        <v>8</v>
      </c>
      <c r="O97" s="321">
        <v>13</v>
      </c>
      <c r="P97" s="321">
        <f t="shared" ref="P97:P160" si="47">+O97+N97</f>
        <v>21</v>
      </c>
      <c r="Q97" s="321">
        <v>2</v>
      </c>
      <c r="R97" s="321">
        <v>1</v>
      </c>
      <c r="S97" s="321">
        <f t="shared" ref="S97:S146" si="48">+R97+Q97</f>
        <v>3</v>
      </c>
      <c r="T97" s="321"/>
      <c r="U97" s="321"/>
      <c r="V97" s="321">
        <f t="shared" si="41"/>
        <v>0</v>
      </c>
      <c r="W97" s="201"/>
    </row>
    <row r="98" spans="1:23" s="325" customFormat="1" ht="24" x14ac:dyDescent="0.2">
      <c r="A98" s="362" t="s">
        <v>536</v>
      </c>
      <c r="B98" s="321">
        <f t="shared" si="42"/>
        <v>99</v>
      </c>
      <c r="C98" s="321">
        <f t="shared" si="42"/>
        <v>97</v>
      </c>
      <c r="D98" s="321">
        <f t="shared" si="43"/>
        <v>196</v>
      </c>
      <c r="E98" s="321">
        <v>48</v>
      </c>
      <c r="F98" s="321">
        <v>34</v>
      </c>
      <c r="G98" s="321">
        <f>+F98+E98</f>
        <v>82</v>
      </c>
      <c r="H98" s="321">
        <v>17</v>
      </c>
      <c r="I98" s="321">
        <v>22</v>
      </c>
      <c r="J98" s="321">
        <f t="shared" si="45"/>
        <v>39</v>
      </c>
      <c r="K98" s="321">
        <v>16</v>
      </c>
      <c r="L98" s="321">
        <v>23</v>
      </c>
      <c r="M98" s="321">
        <f t="shared" si="46"/>
        <v>39</v>
      </c>
      <c r="N98" s="321">
        <v>13</v>
      </c>
      <c r="O98" s="321">
        <v>16</v>
      </c>
      <c r="P98" s="321">
        <f t="shared" si="47"/>
        <v>29</v>
      </c>
      <c r="Q98" s="321">
        <v>5</v>
      </c>
      <c r="R98" s="321">
        <v>2</v>
      </c>
      <c r="S98" s="321">
        <f t="shared" si="48"/>
        <v>7</v>
      </c>
      <c r="T98" s="321"/>
      <c r="U98" s="321"/>
      <c r="V98" s="321">
        <f t="shared" si="41"/>
        <v>0</v>
      </c>
      <c r="W98" s="201"/>
    </row>
    <row r="99" spans="1:23" x14ac:dyDescent="0.2">
      <c r="A99" s="359" t="s">
        <v>539</v>
      </c>
      <c r="B99" s="321">
        <f t="shared" si="42"/>
        <v>76</v>
      </c>
      <c r="C99" s="321">
        <f t="shared" si="42"/>
        <v>89</v>
      </c>
      <c r="D99" s="321">
        <f t="shared" si="43"/>
        <v>165</v>
      </c>
      <c r="E99" s="321">
        <v>34</v>
      </c>
      <c r="F99" s="321">
        <v>36</v>
      </c>
      <c r="G99" s="321">
        <f t="shared" si="44"/>
        <v>70</v>
      </c>
      <c r="H99" s="321">
        <v>12</v>
      </c>
      <c r="I99" s="321">
        <v>14</v>
      </c>
      <c r="J99" s="321">
        <f t="shared" si="45"/>
        <v>26</v>
      </c>
      <c r="K99" s="321">
        <v>15</v>
      </c>
      <c r="L99" s="321">
        <v>16</v>
      </c>
      <c r="M99" s="321">
        <f t="shared" si="46"/>
        <v>31</v>
      </c>
      <c r="N99" s="321">
        <v>14</v>
      </c>
      <c r="O99" s="321">
        <v>23</v>
      </c>
      <c r="P99" s="321">
        <f t="shared" si="47"/>
        <v>37</v>
      </c>
      <c r="Q99" s="321">
        <v>1</v>
      </c>
      <c r="R99" s="321">
        <v>0</v>
      </c>
      <c r="S99" s="321">
        <f t="shared" si="48"/>
        <v>1</v>
      </c>
      <c r="T99" s="321"/>
      <c r="U99" s="321"/>
      <c r="V99" s="321">
        <f t="shared" si="41"/>
        <v>0</v>
      </c>
      <c r="W99" s="201"/>
    </row>
    <row r="100" spans="1:23" x14ac:dyDescent="0.2">
      <c r="A100" s="359" t="s">
        <v>541</v>
      </c>
      <c r="B100" s="321">
        <f t="shared" si="42"/>
        <v>79</v>
      </c>
      <c r="C100" s="321">
        <f t="shared" si="42"/>
        <v>101</v>
      </c>
      <c r="D100" s="321">
        <f t="shared" si="43"/>
        <v>180</v>
      </c>
      <c r="E100" s="321">
        <v>43</v>
      </c>
      <c r="F100" s="321">
        <v>50</v>
      </c>
      <c r="G100" s="321">
        <f t="shared" si="44"/>
        <v>93</v>
      </c>
      <c r="H100" s="321">
        <v>16</v>
      </c>
      <c r="I100" s="321">
        <v>14</v>
      </c>
      <c r="J100" s="321">
        <f t="shared" si="45"/>
        <v>30</v>
      </c>
      <c r="K100" s="321">
        <v>18</v>
      </c>
      <c r="L100" s="321">
        <v>33</v>
      </c>
      <c r="M100" s="321">
        <f t="shared" si="46"/>
        <v>51</v>
      </c>
      <c r="N100" s="321">
        <v>2</v>
      </c>
      <c r="O100" s="321">
        <v>4</v>
      </c>
      <c r="P100" s="321">
        <f t="shared" si="47"/>
        <v>6</v>
      </c>
      <c r="Q100" s="321">
        <v>0</v>
      </c>
      <c r="R100" s="321">
        <v>0</v>
      </c>
      <c r="S100" s="321">
        <f t="shared" si="48"/>
        <v>0</v>
      </c>
      <c r="T100" s="321"/>
      <c r="U100" s="321"/>
      <c r="V100" s="321">
        <f t="shared" si="41"/>
        <v>0</v>
      </c>
      <c r="W100" s="201"/>
    </row>
    <row r="101" spans="1:23" x14ac:dyDescent="0.2">
      <c r="A101" s="359" t="s">
        <v>562</v>
      </c>
      <c r="B101" s="321">
        <f t="shared" si="42"/>
        <v>49</v>
      </c>
      <c r="C101" s="321">
        <f t="shared" si="42"/>
        <v>114</v>
      </c>
      <c r="D101" s="321">
        <f t="shared" si="43"/>
        <v>163</v>
      </c>
      <c r="E101" s="321">
        <v>26</v>
      </c>
      <c r="F101" s="321">
        <v>59</v>
      </c>
      <c r="G101" s="321">
        <f t="shared" si="44"/>
        <v>85</v>
      </c>
      <c r="H101" s="321">
        <v>9</v>
      </c>
      <c r="I101" s="321">
        <v>21</v>
      </c>
      <c r="J101" s="321">
        <f t="shared" si="45"/>
        <v>30</v>
      </c>
      <c r="K101" s="321">
        <v>10</v>
      </c>
      <c r="L101" s="321">
        <v>29</v>
      </c>
      <c r="M101" s="321">
        <f t="shared" si="46"/>
        <v>39</v>
      </c>
      <c r="N101" s="321">
        <v>4</v>
      </c>
      <c r="O101" s="321">
        <v>5</v>
      </c>
      <c r="P101" s="321">
        <f t="shared" si="47"/>
        <v>9</v>
      </c>
      <c r="Q101" s="321">
        <v>0</v>
      </c>
      <c r="R101" s="321">
        <v>0</v>
      </c>
      <c r="S101" s="321">
        <f t="shared" si="48"/>
        <v>0</v>
      </c>
      <c r="T101" s="321"/>
      <c r="U101" s="321"/>
      <c r="V101" s="321">
        <f t="shared" si="41"/>
        <v>0</v>
      </c>
      <c r="W101" s="201"/>
    </row>
    <row r="102" spans="1:23" x14ac:dyDescent="0.2">
      <c r="A102" s="359" t="s">
        <v>519</v>
      </c>
      <c r="B102" s="321">
        <f t="shared" si="42"/>
        <v>68</v>
      </c>
      <c r="C102" s="321">
        <f t="shared" si="42"/>
        <v>216</v>
      </c>
      <c r="D102" s="321">
        <f t="shared" si="43"/>
        <v>284</v>
      </c>
      <c r="E102" s="321">
        <v>37</v>
      </c>
      <c r="F102" s="321">
        <v>124</v>
      </c>
      <c r="G102" s="321">
        <f t="shared" si="44"/>
        <v>161</v>
      </c>
      <c r="H102" s="321">
        <v>18</v>
      </c>
      <c r="I102" s="321">
        <v>43</v>
      </c>
      <c r="J102" s="321">
        <f t="shared" si="45"/>
        <v>61</v>
      </c>
      <c r="K102" s="321">
        <v>13</v>
      </c>
      <c r="L102" s="321">
        <v>47</v>
      </c>
      <c r="M102" s="321">
        <f t="shared" si="46"/>
        <v>60</v>
      </c>
      <c r="N102" s="321">
        <v>0</v>
      </c>
      <c r="O102" s="321">
        <v>2</v>
      </c>
      <c r="P102" s="321">
        <f t="shared" si="47"/>
        <v>2</v>
      </c>
      <c r="Q102" s="321">
        <v>0</v>
      </c>
      <c r="R102" s="321">
        <v>0</v>
      </c>
      <c r="S102" s="321">
        <f t="shared" si="48"/>
        <v>0</v>
      </c>
      <c r="T102" s="321"/>
      <c r="U102" s="321"/>
      <c r="V102" s="321">
        <f t="shared" si="41"/>
        <v>0</v>
      </c>
      <c r="W102" s="201"/>
    </row>
    <row r="103" spans="1:23" x14ac:dyDescent="0.2">
      <c r="A103" s="359" t="s">
        <v>515</v>
      </c>
      <c r="B103" s="321">
        <f t="shared" si="42"/>
        <v>145</v>
      </c>
      <c r="C103" s="321">
        <f t="shared" si="42"/>
        <v>137</v>
      </c>
      <c r="D103" s="321">
        <f t="shared" si="43"/>
        <v>282</v>
      </c>
      <c r="E103" s="321">
        <v>67</v>
      </c>
      <c r="F103" s="321">
        <v>76</v>
      </c>
      <c r="G103" s="321">
        <f t="shared" si="44"/>
        <v>143</v>
      </c>
      <c r="H103" s="321">
        <v>26</v>
      </c>
      <c r="I103" s="321">
        <v>18</v>
      </c>
      <c r="J103" s="321">
        <f t="shared" si="45"/>
        <v>44</v>
      </c>
      <c r="K103" s="321">
        <v>9</v>
      </c>
      <c r="L103" s="321">
        <v>9</v>
      </c>
      <c r="M103" s="321">
        <f t="shared" si="46"/>
        <v>18</v>
      </c>
      <c r="N103" s="321">
        <v>28</v>
      </c>
      <c r="O103" s="321">
        <v>17</v>
      </c>
      <c r="P103" s="321">
        <f t="shared" si="47"/>
        <v>45</v>
      </c>
      <c r="Q103" s="321">
        <v>15</v>
      </c>
      <c r="R103" s="321">
        <v>17</v>
      </c>
      <c r="S103" s="321">
        <f t="shared" si="48"/>
        <v>32</v>
      </c>
      <c r="T103" s="321"/>
      <c r="U103" s="321"/>
      <c r="V103" s="321">
        <f t="shared" si="41"/>
        <v>0</v>
      </c>
      <c r="W103" s="201"/>
    </row>
    <row r="104" spans="1:23" x14ac:dyDescent="0.2">
      <c r="A104" s="357" t="s">
        <v>133</v>
      </c>
      <c r="B104" s="330">
        <f>SUM(B105:B110)</f>
        <v>575</v>
      </c>
      <c r="C104" s="330">
        <f>SUM(C105:C110)</f>
        <v>769</v>
      </c>
      <c r="D104" s="330">
        <f>+C104+B104</f>
        <v>1344</v>
      </c>
      <c r="E104" s="330">
        <f>SUM(E105:E110)</f>
        <v>210</v>
      </c>
      <c r="F104" s="330">
        <f>SUM(F105:F110)</f>
        <v>282</v>
      </c>
      <c r="G104" s="330">
        <f t="shared" si="44"/>
        <v>492</v>
      </c>
      <c r="H104" s="330">
        <f>SUM(H105:H110)</f>
        <v>66</v>
      </c>
      <c r="I104" s="330">
        <f>SUM(I105:I110)</f>
        <v>43</v>
      </c>
      <c r="J104" s="330">
        <f t="shared" si="45"/>
        <v>109</v>
      </c>
      <c r="K104" s="330">
        <f>SUM(K105:K110)</f>
        <v>158</v>
      </c>
      <c r="L104" s="330">
        <f>SUM(L105:L110)</f>
        <v>257</v>
      </c>
      <c r="M104" s="330">
        <f t="shared" si="46"/>
        <v>415</v>
      </c>
      <c r="N104" s="330">
        <f>SUM(N105:N110)</f>
        <v>122</v>
      </c>
      <c r="O104" s="330">
        <f>SUM(O105:O110)</f>
        <v>173</v>
      </c>
      <c r="P104" s="330">
        <f t="shared" si="47"/>
        <v>295</v>
      </c>
      <c r="Q104" s="330">
        <f>SUM(Q105:Q110)</f>
        <v>19</v>
      </c>
      <c r="R104" s="330">
        <f>SUM(R105:R110)</f>
        <v>14</v>
      </c>
      <c r="S104" s="330">
        <f t="shared" si="48"/>
        <v>33</v>
      </c>
      <c r="T104" s="330">
        <f>SUM(T105:T110)</f>
        <v>0</v>
      </c>
      <c r="U104" s="330">
        <f>SUM(U105:U110)</f>
        <v>0</v>
      </c>
      <c r="V104" s="330">
        <f t="shared" si="41"/>
        <v>0</v>
      </c>
      <c r="W104" s="201"/>
    </row>
    <row r="105" spans="1:23" x14ac:dyDescent="0.2">
      <c r="A105" s="359" t="s">
        <v>564</v>
      </c>
      <c r="B105" s="321">
        <f t="shared" ref="B105:C110" si="49">+E105+H105+K105+N105+Q105</f>
        <v>154</v>
      </c>
      <c r="C105" s="321">
        <f t="shared" si="49"/>
        <v>60</v>
      </c>
      <c r="D105" s="321">
        <f t="shared" ref="D105:D110" si="50">SUM(B105:C105)</f>
        <v>214</v>
      </c>
      <c r="E105" s="321">
        <v>46</v>
      </c>
      <c r="F105" s="321">
        <v>11</v>
      </c>
      <c r="G105" s="321">
        <f t="shared" si="44"/>
        <v>57</v>
      </c>
      <c r="H105" s="321">
        <v>31</v>
      </c>
      <c r="I105" s="321">
        <v>13</v>
      </c>
      <c r="J105" s="321">
        <f t="shared" si="45"/>
        <v>44</v>
      </c>
      <c r="K105" s="321">
        <v>31</v>
      </c>
      <c r="L105" s="321">
        <v>12</v>
      </c>
      <c r="M105" s="321">
        <f t="shared" si="46"/>
        <v>43</v>
      </c>
      <c r="N105" s="321">
        <v>30</v>
      </c>
      <c r="O105" s="321">
        <v>14</v>
      </c>
      <c r="P105" s="321">
        <f t="shared" si="47"/>
        <v>44</v>
      </c>
      <c r="Q105" s="321">
        <v>16</v>
      </c>
      <c r="R105" s="321">
        <v>10</v>
      </c>
      <c r="S105" s="321">
        <f t="shared" si="48"/>
        <v>26</v>
      </c>
      <c r="T105" s="321"/>
      <c r="U105" s="321"/>
      <c r="V105" s="321">
        <f t="shared" si="41"/>
        <v>0</v>
      </c>
      <c r="W105" s="201"/>
    </row>
    <row r="106" spans="1:23" s="325" customFormat="1" x14ac:dyDescent="0.2">
      <c r="A106" s="359" t="s">
        <v>588</v>
      </c>
      <c r="B106" s="321">
        <f t="shared" si="49"/>
        <v>89</v>
      </c>
      <c r="C106" s="321">
        <f t="shared" si="49"/>
        <v>142</v>
      </c>
      <c r="D106" s="321">
        <f t="shared" si="50"/>
        <v>231</v>
      </c>
      <c r="E106" s="321">
        <v>43</v>
      </c>
      <c r="F106" s="321">
        <v>57</v>
      </c>
      <c r="G106" s="321">
        <f t="shared" si="44"/>
        <v>100</v>
      </c>
      <c r="H106" s="321">
        <v>2</v>
      </c>
      <c r="I106" s="321">
        <v>2</v>
      </c>
      <c r="J106" s="321">
        <f t="shared" si="45"/>
        <v>4</v>
      </c>
      <c r="K106" s="321">
        <v>28</v>
      </c>
      <c r="L106" s="321">
        <v>60</v>
      </c>
      <c r="M106" s="321">
        <f t="shared" si="46"/>
        <v>88</v>
      </c>
      <c r="N106" s="321">
        <v>15</v>
      </c>
      <c r="O106" s="321">
        <v>22</v>
      </c>
      <c r="P106" s="321">
        <f t="shared" si="47"/>
        <v>37</v>
      </c>
      <c r="Q106" s="321">
        <v>1</v>
      </c>
      <c r="R106" s="321">
        <v>1</v>
      </c>
      <c r="S106" s="321">
        <f t="shared" si="48"/>
        <v>2</v>
      </c>
      <c r="T106" s="321"/>
      <c r="U106" s="321"/>
      <c r="V106" s="321">
        <f t="shared" si="41"/>
        <v>0</v>
      </c>
      <c r="W106" s="201"/>
    </row>
    <row r="107" spans="1:23" x14ac:dyDescent="0.2">
      <c r="A107" s="359" t="s">
        <v>539</v>
      </c>
      <c r="B107" s="321">
        <f t="shared" si="49"/>
        <v>100</v>
      </c>
      <c r="C107" s="321">
        <f t="shared" si="49"/>
        <v>120</v>
      </c>
      <c r="D107" s="321">
        <f t="shared" si="50"/>
        <v>220</v>
      </c>
      <c r="E107" s="321">
        <v>41</v>
      </c>
      <c r="F107" s="321">
        <v>51</v>
      </c>
      <c r="G107" s="321">
        <f t="shared" si="44"/>
        <v>92</v>
      </c>
      <c r="H107" s="321">
        <v>1</v>
      </c>
      <c r="I107" s="321">
        <v>1</v>
      </c>
      <c r="J107" s="321">
        <f t="shared" si="45"/>
        <v>2</v>
      </c>
      <c r="K107" s="321">
        <v>45</v>
      </c>
      <c r="L107" s="321">
        <v>42</v>
      </c>
      <c r="M107" s="321">
        <f t="shared" si="46"/>
        <v>87</v>
      </c>
      <c r="N107" s="321">
        <v>12</v>
      </c>
      <c r="O107" s="321">
        <v>26</v>
      </c>
      <c r="P107" s="321">
        <f t="shared" si="47"/>
        <v>38</v>
      </c>
      <c r="Q107" s="321">
        <v>1</v>
      </c>
      <c r="R107" s="321"/>
      <c r="S107" s="321">
        <f t="shared" si="48"/>
        <v>1</v>
      </c>
      <c r="T107" s="321"/>
      <c r="U107" s="321"/>
      <c r="V107" s="321">
        <f t="shared" si="41"/>
        <v>0</v>
      </c>
      <c r="W107" s="201"/>
    </row>
    <row r="108" spans="1:23" x14ac:dyDescent="0.2">
      <c r="A108" s="359" t="s">
        <v>541</v>
      </c>
      <c r="B108" s="321">
        <f t="shared" si="49"/>
        <v>96</v>
      </c>
      <c r="C108" s="321">
        <f t="shared" si="49"/>
        <v>146</v>
      </c>
      <c r="D108" s="321">
        <f t="shared" si="50"/>
        <v>242</v>
      </c>
      <c r="E108" s="321">
        <v>38</v>
      </c>
      <c r="F108" s="321">
        <v>62</v>
      </c>
      <c r="G108" s="321">
        <f t="shared" si="44"/>
        <v>100</v>
      </c>
      <c r="H108" s="321">
        <v>6</v>
      </c>
      <c r="I108" s="321"/>
      <c r="J108" s="321">
        <f t="shared" si="45"/>
        <v>6</v>
      </c>
      <c r="K108" s="321">
        <v>14</v>
      </c>
      <c r="L108" s="321">
        <v>28</v>
      </c>
      <c r="M108" s="321">
        <f t="shared" si="46"/>
        <v>42</v>
      </c>
      <c r="N108" s="321">
        <v>38</v>
      </c>
      <c r="O108" s="321">
        <v>54</v>
      </c>
      <c r="P108" s="321">
        <f t="shared" si="47"/>
        <v>92</v>
      </c>
      <c r="Q108" s="321"/>
      <c r="R108" s="321">
        <v>2</v>
      </c>
      <c r="S108" s="321">
        <f t="shared" si="48"/>
        <v>2</v>
      </c>
      <c r="T108" s="321"/>
      <c r="U108" s="321"/>
      <c r="V108" s="321">
        <f t="shared" si="41"/>
        <v>0</v>
      </c>
      <c r="W108" s="201"/>
    </row>
    <row r="109" spans="1:23" x14ac:dyDescent="0.2">
      <c r="A109" s="359" t="s">
        <v>590</v>
      </c>
      <c r="B109" s="321">
        <f t="shared" si="49"/>
        <v>97</v>
      </c>
      <c r="C109" s="321">
        <f t="shared" si="49"/>
        <v>105</v>
      </c>
      <c r="D109" s="321">
        <f t="shared" si="50"/>
        <v>202</v>
      </c>
      <c r="E109" s="321">
        <v>28</v>
      </c>
      <c r="F109" s="321">
        <v>23</v>
      </c>
      <c r="G109" s="321">
        <f t="shared" si="44"/>
        <v>51</v>
      </c>
      <c r="H109" s="321">
        <v>25</v>
      </c>
      <c r="I109" s="321">
        <v>21</v>
      </c>
      <c r="J109" s="321">
        <f t="shared" si="45"/>
        <v>46</v>
      </c>
      <c r="K109" s="321">
        <v>27</v>
      </c>
      <c r="L109" s="321">
        <v>39</v>
      </c>
      <c r="M109" s="321">
        <f t="shared" si="46"/>
        <v>66</v>
      </c>
      <c r="N109" s="321">
        <v>16</v>
      </c>
      <c r="O109" s="321">
        <v>21</v>
      </c>
      <c r="P109" s="321">
        <f t="shared" si="47"/>
        <v>37</v>
      </c>
      <c r="Q109" s="321">
        <v>1</v>
      </c>
      <c r="R109" s="321">
        <v>1</v>
      </c>
      <c r="S109" s="321">
        <f t="shared" si="48"/>
        <v>2</v>
      </c>
      <c r="T109" s="321"/>
      <c r="U109" s="321"/>
      <c r="V109" s="321">
        <f t="shared" si="41"/>
        <v>0</v>
      </c>
      <c r="W109" s="201"/>
    </row>
    <row r="110" spans="1:23" x14ac:dyDescent="0.2">
      <c r="A110" s="359" t="s">
        <v>548</v>
      </c>
      <c r="B110" s="321">
        <f t="shared" si="49"/>
        <v>39</v>
      </c>
      <c r="C110" s="321">
        <f t="shared" si="49"/>
        <v>196</v>
      </c>
      <c r="D110" s="321">
        <f t="shared" si="50"/>
        <v>235</v>
      </c>
      <c r="E110" s="321">
        <v>14</v>
      </c>
      <c r="F110" s="321">
        <v>78</v>
      </c>
      <c r="G110" s="321">
        <f t="shared" si="44"/>
        <v>92</v>
      </c>
      <c r="H110" s="321">
        <v>1</v>
      </c>
      <c r="I110" s="321">
        <v>6</v>
      </c>
      <c r="J110" s="321">
        <f t="shared" si="45"/>
        <v>7</v>
      </c>
      <c r="K110" s="321">
        <v>13</v>
      </c>
      <c r="L110" s="321">
        <v>76</v>
      </c>
      <c r="M110" s="321">
        <f t="shared" si="46"/>
        <v>89</v>
      </c>
      <c r="N110" s="321">
        <v>11</v>
      </c>
      <c r="O110" s="321">
        <v>36</v>
      </c>
      <c r="P110" s="321">
        <f t="shared" si="47"/>
        <v>47</v>
      </c>
      <c r="Q110" s="321"/>
      <c r="R110" s="321"/>
      <c r="S110" s="321">
        <f t="shared" si="48"/>
        <v>0</v>
      </c>
      <c r="T110" s="321"/>
      <c r="U110" s="321"/>
      <c r="V110" s="321">
        <f t="shared" si="41"/>
        <v>0</v>
      </c>
      <c r="W110" s="201"/>
    </row>
    <row r="111" spans="1:23" x14ac:dyDescent="0.2">
      <c r="A111" s="357" t="s">
        <v>132</v>
      </c>
      <c r="B111" s="330">
        <f>SUM(B112:B117)</f>
        <v>585</v>
      </c>
      <c r="C111" s="330">
        <f>SUM(C112:C117)</f>
        <v>957</v>
      </c>
      <c r="D111" s="330">
        <f>+C111+B111</f>
        <v>1542</v>
      </c>
      <c r="E111" s="330">
        <f>SUM(E112:E117)</f>
        <v>263</v>
      </c>
      <c r="F111" s="330">
        <f>SUM(F112:F117)</f>
        <v>425</v>
      </c>
      <c r="G111" s="330">
        <f t="shared" si="44"/>
        <v>688</v>
      </c>
      <c r="H111" s="330">
        <f>SUM(H112:H117)</f>
        <v>113</v>
      </c>
      <c r="I111" s="330">
        <f>SUM(I112:I117)</f>
        <v>203</v>
      </c>
      <c r="J111" s="330">
        <f t="shared" si="45"/>
        <v>316</v>
      </c>
      <c r="K111" s="330">
        <f>SUM(K112:K117)</f>
        <v>87</v>
      </c>
      <c r="L111" s="330">
        <f>SUM(L112:L117)</f>
        <v>122</v>
      </c>
      <c r="M111" s="330">
        <f t="shared" si="46"/>
        <v>209</v>
      </c>
      <c r="N111" s="330">
        <f>SUM(N112:N117)</f>
        <v>56</v>
      </c>
      <c r="O111" s="330">
        <f>SUM(O112:O117)</f>
        <v>131</v>
      </c>
      <c r="P111" s="330">
        <f t="shared" si="47"/>
        <v>187</v>
      </c>
      <c r="Q111" s="330">
        <f>SUM(Q112:Q117)</f>
        <v>66</v>
      </c>
      <c r="R111" s="330">
        <f>SUM(R112:R117)</f>
        <v>76</v>
      </c>
      <c r="S111" s="330">
        <f t="shared" si="48"/>
        <v>142</v>
      </c>
      <c r="T111" s="330">
        <f>SUM(T112:T117)</f>
        <v>0</v>
      </c>
      <c r="U111" s="330">
        <f>SUM(U112:U117)</f>
        <v>0</v>
      </c>
      <c r="V111" s="330">
        <f t="shared" si="41"/>
        <v>0</v>
      </c>
      <c r="W111" s="201"/>
    </row>
    <row r="112" spans="1:23" x14ac:dyDescent="0.2">
      <c r="A112" s="359" t="s">
        <v>564</v>
      </c>
      <c r="B112" s="321">
        <f t="shared" ref="B112:C117" si="51">+E112+H112+K112+N112+Q112</f>
        <v>124</v>
      </c>
      <c r="C112" s="321">
        <f t="shared" si="51"/>
        <v>54</v>
      </c>
      <c r="D112" s="321">
        <f t="shared" ref="D112:D117" si="52">SUM(B112:C112)</f>
        <v>178</v>
      </c>
      <c r="E112" s="321">
        <v>59</v>
      </c>
      <c r="F112" s="321">
        <v>20</v>
      </c>
      <c r="G112" s="321">
        <f t="shared" si="44"/>
        <v>79</v>
      </c>
      <c r="H112" s="321">
        <v>19</v>
      </c>
      <c r="I112" s="321">
        <v>14</v>
      </c>
      <c r="J112" s="321">
        <f t="shared" si="45"/>
        <v>33</v>
      </c>
      <c r="K112" s="321">
        <v>16</v>
      </c>
      <c r="L112" s="321">
        <v>3</v>
      </c>
      <c r="M112" s="321">
        <f t="shared" si="46"/>
        <v>19</v>
      </c>
      <c r="N112" s="321">
        <v>10</v>
      </c>
      <c r="O112" s="321">
        <v>10</v>
      </c>
      <c r="P112" s="321">
        <f t="shared" si="47"/>
        <v>20</v>
      </c>
      <c r="Q112" s="321">
        <v>20</v>
      </c>
      <c r="R112" s="321">
        <v>7</v>
      </c>
      <c r="S112" s="321">
        <f t="shared" si="48"/>
        <v>27</v>
      </c>
      <c r="T112" s="321">
        <v>0</v>
      </c>
      <c r="U112" s="321">
        <v>0</v>
      </c>
      <c r="V112" s="321">
        <f t="shared" si="41"/>
        <v>0</v>
      </c>
      <c r="W112" s="201"/>
    </row>
    <row r="113" spans="1:23" x14ac:dyDescent="0.2">
      <c r="A113" s="359" t="s">
        <v>588</v>
      </c>
      <c r="B113" s="321">
        <f t="shared" si="51"/>
        <v>62</v>
      </c>
      <c r="C113" s="321">
        <f t="shared" si="51"/>
        <v>143</v>
      </c>
      <c r="D113" s="321">
        <f t="shared" si="52"/>
        <v>205</v>
      </c>
      <c r="E113" s="321">
        <v>17</v>
      </c>
      <c r="F113" s="321">
        <v>64</v>
      </c>
      <c r="G113" s="321">
        <f t="shared" si="44"/>
        <v>81</v>
      </c>
      <c r="H113" s="321">
        <v>12</v>
      </c>
      <c r="I113" s="321">
        <v>29</v>
      </c>
      <c r="J113" s="321">
        <f t="shared" si="45"/>
        <v>41</v>
      </c>
      <c r="K113" s="321">
        <v>1</v>
      </c>
      <c r="L113" s="321">
        <v>0</v>
      </c>
      <c r="M113" s="321">
        <f t="shared" si="46"/>
        <v>1</v>
      </c>
      <c r="N113" s="321">
        <v>18</v>
      </c>
      <c r="O113" s="321">
        <v>33</v>
      </c>
      <c r="P113" s="321">
        <f t="shared" si="47"/>
        <v>51</v>
      </c>
      <c r="Q113" s="321">
        <v>14</v>
      </c>
      <c r="R113" s="321">
        <v>17</v>
      </c>
      <c r="S113" s="321">
        <f t="shared" si="48"/>
        <v>31</v>
      </c>
      <c r="T113" s="321">
        <v>0</v>
      </c>
      <c r="U113" s="321">
        <v>0</v>
      </c>
      <c r="V113" s="321">
        <f t="shared" si="41"/>
        <v>0</v>
      </c>
      <c r="W113" s="201"/>
    </row>
    <row r="114" spans="1:23" x14ac:dyDescent="0.2">
      <c r="A114" s="359" t="s">
        <v>539</v>
      </c>
      <c r="B114" s="321">
        <f t="shared" si="51"/>
        <v>68</v>
      </c>
      <c r="C114" s="321">
        <f t="shared" si="51"/>
        <v>106</v>
      </c>
      <c r="D114" s="321">
        <f t="shared" si="52"/>
        <v>174</v>
      </c>
      <c r="E114" s="321">
        <v>29</v>
      </c>
      <c r="F114" s="321">
        <v>45</v>
      </c>
      <c r="G114" s="321">
        <f t="shared" si="44"/>
        <v>74</v>
      </c>
      <c r="H114" s="321">
        <v>10</v>
      </c>
      <c r="I114" s="321">
        <v>19</v>
      </c>
      <c r="J114" s="321">
        <f t="shared" si="45"/>
        <v>29</v>
      </c>
      <c r="K114" s="321">
        <v>11</v>
      </c>
      <c r="L114" s="321">
        <v>19</v>
      </c>
      <c r="M114" s="321">
        <f t="shared" si="46"/>
        <v>30</v>
      </c>
      <c r="N114" s="321">
        <v>4</v>
      </c>
      <c r="O114" s="321">
        <v>0</v>
      </c>
      <c r="P114" s="321">
        <f t="shared" si="47"/>
        <v>4</v>
      </c>
      <c r="Q114" s="321">
        <v>14</v>
      </c>
      <c r="R114" s="321">
        <v>23</v>
      </c>
      <c r="S114" s="321">
        <f t="shared" si="48"/>
        <v>37</v>
      </c>
      <c r="T114" s="321">
        <v>0</v>
      </c>
      <c r="U114" s="321">
        <v>0</v>
      </c>
      <c r="V114" s="321">
        <f t="shared" si="41"/>
        <v>0</v>
      </c>
      <c r="W114" s="201"/>
    </row>
    <row r="115" spans="1:23" x14ac:dyDescent="0.2">
      <c r="A115" s="359" t="s">
        <v>541</v>
      </c>
      <c r="B115" s="321">
        <f t="shared" si="51"/>
        <v>156</v>
      </c>
      <c r="C115" s="321">
        <f t="shared" si="51"/>
        <v>236</v>
      </c>
      <c r="D115" s="321">
        <f t="shared" si="52"/>
        <v>392</v>
      </c>
      <c r="E115" s="321">
        <v>70</v>
      </c>
      <c r="F115" s="321">
        <v>113</v>
      </c>
      <c r="G115" s="321">
        <f t="shared" si="44"/>
        <v>183</v>
      </c>
      <c r="H115" s="321">
        <v>37</v>
      </c>
      <c r="I115" s="321">
        <v>51</v>
      </c>
      <c r="J115" s="321">
        <f t="shared" si="45"/>
        <v>88</v>
      </c>
      <c r="K115" s="321">
        <v>32</v>
      </c>
      <c r="L115" s="321">
        <v>45</v>
      </c>
      <c r="M115" s="321">
        <f t="shared" si="46"/>
        <v>77</v>
      </c>
      <c r="N115" s="321">
        <v>4</v>
      </c>
      <c r="O115" s="321">
        <v>3</v>
      </c>
      <c r="P115" s="321">
        <f t="shared" si="47"/>
        <v>7</v>
      </c>
      <c r="Q115" s="321">
        <v>13</v>
      </c>
      <c r="R115" s="321">
        <v>24</v>
      </c>
      <c r="S115" s="321">
        <f t="shared" si="48"/>
        <v>37</v>
      </c>
      <c r="T115" s="321">
        <v>0</v>
      </c>
      <c r="U115" s="321">
        <v>0</v>
      </c>
      <c r="V115" s="321">
        <f t="shared" si="41"/>
        <v>0</v>
      </c>
      <c r="W115" s="201"/>
    </row>
    <row r="116" spans="1:23" x14ac:dyDescent="0.2">
      <c r="A116" s="359" t="s">
        <v>590</v>
      </c>
      <c r="B116" s="321">
        <f t="shared" si="51"/>
        <v>106</v>
      </c>
      <c r="C116" s="321">
        <f t="shared" si="51"/>
        <v>107</v>
      </c>
      <c r="D116" s="321">
        <f t="shared" si="52"/>
        <v>213</v>
      </c>
      <c r="E116" s="321">
        <v>47</v>
      </c>
      <c r="F116" s="321">
        <v>42</v>
      </c>
      <c r="G116" s="321">
        <f t="shared" si="44"/>
        <v>89</v>
      </c>
      <c r="H116" s="321">
        <v>21</v>
      </c>
      <c r="I116" s="321">
        <v>20</v>
      </c>
      <c r="J116" s="321">
        <f t="shared" si="45"/>
        <v>41</v>
      </c>
      <c r="K116" s="321">
        <v>21</v>
      </c>
      <c r="L116" s="321">
        <v>24</v>
      </c>
      <c r="M116" s="321">
        <f t="shared" si="46"/>
        <v>45</v>
      </c>
      <c r="N116" s="321">
        <v>13</v>
      </c>
      <c r="O116" s="321">
        <v>20</v>
      </c>
      <c r="P116" s="321">
        <f t="shared" si="47"/>
        <v>33</v>
      </c>
      <c r="Q116" s="321">
        <v>4</v>
      </c>
      <c r="R116" s="321">
        <v>1</v>
      </c>
      <c r="S116" s="321">
        <f t="shared" si="48"/>
        <v>5</v>
      </c>
      <c r="T116" s="321">
        <v>0</v>
      </c>
      <c r="U116" s="321">
        <v>0</v>
      </c>
      <c r="V116" s="321">
        <f t="shared" si="41"/>
        <v>0</v>
      </c>
      <c r="W116" s="201"/>
    </row>
    <row r="117" spans="1:23" x14ac:dyDescent="0.2">
      <c r="A117" s="359" t="s">
        <v>548</v>
      </c>
      <c r="B117" s="321">
        <f t="shared" si="51"/>
        <v>69</v>
      </c>
      <c r="C117" s="321">
        <f t="shared" si="51"/>
        <v>311</v>
      </c>
      <c r="D117" s="321">
        <f t="shared" si="52"/>
        <v>380</v>
      </c>
      <c r="E117" s="321">
        <v>41</v>
      </c>
      <c r="F117" s="321">
        <v>141</v>
      </c>
      <c r="G117" s="321">
        <f t="shared" si="44"/>
        <v>182</v>
      </c>
      <c r="H117" s="321">
        <v>14</v>
      </c>
      <c r="I117" s="321">
        <v>70</v>
      </c>
      <c r="J117" s="321">
        <f t="shared" si="45"/>
        <v>84</v>
      </c>
      <c r="K117" s="321">
        <v>6</v>
      </c>
      <c r="L117" s="321">
        <v>31</v>
      </c>
      <c r="M117" s="321">
        <f t="shared" si="46"/>
        <v>37</v>
      </c>
      <c r="N117" s="321">
        <v>7</v>
      </c>
      <c r="O117" s="321">
        <v>65</v>
      </c>
      <c r="P117" s="321">
        <f t="shared" si="47"/>
        <v>72</v>
      </c>
      <c r="Q117" s="321">
        <v>1</v>
      </c>
      <c r="R117" s="321">
        <v>4</v>
      </c>
      <c r="S117" s="321">
        <f t="shared" si="48"/>
        <v>5</v>
      </c>
      <c r="T117" s="321">
        <v>0</v>
      </c>
      <c r="U117" s="321">
        <v>0</v>
      </c>
      <c r="V117" s="321">
        <f t="shared" si="41"/>
        <v>0</v>
      </c>
      <c r="W117" s="201"/>
    </row>
    <row r="118" spans="1:23" x14ac:dyDescent="0.2">
      <c r="A118" s="357" t="s">
        <v>131</v>
      </c>
      <c r="B118" s="330">
        <f>SUM(B119:B123)</f>
        <v>557</v>
      </c>
      <c r="C118" s="330">
        <f>SUM(C119:C123)</f>
        <v>621</v>
      </c>
      <c r="D118" s="330">
        <f>+C118+B118</f>
        <v>1178</v>
      </c>
      <c r="E118" s="330">
        <f>SUM(E119:E123)</f>
        <v>253</v>
      </c>
      <c r="F118" s="330">
        <f>SUM(F119:F123)</f>
        <v>273</v>
      </c>
      <c r="G118" s="330">
        <f t="shared" si="44"/>
        <v>526</v>
      </c>
      <c r="H118" s="330">
        <f>SUM(H119:H123)</f>
        <v>83</v>
      </c>
      <c r="I118" s="330">
        <f>SUM(I119:I123)</f>
        <v>88</v>
      </c>
      <c r="J118" s="330">
        <f t="shared" si="45"/>
        <v>171</v>
      </c>
      <c r="K118" s="330">
        <f>SUM(K119:K123)</f>
        <v>107</v>
      </c>
      <c r="L118" s="330">
        <f>SUM(L119:L123)</f>
        <v>115</v>
      </c>
      <c r="M118" s="330">
        <f t="shared" si="46"/>
        <v>222</v>
      </c>
      <c r="N118" s="330">
        <f>SUM(N119:N123)</f>
        <v>92</v>
      </c>
      <c r="O118" s="330">
        <f>SUM(O119:O123)</f>
        <v>114</v>
      </c>
      <c r="P118" s="330">
        <f t="shared" si="47"/>
        <v>206</v>
      </c>
      <c r="Q118" s="330">
        <f>SUM(Q119:Q123)</f>
        <v>22</v>
      </c>
      <c r="R118" s="330">
        <f>SUM(R119:R123)</f>
        <v>31</v>
      </c>
      <c r="S118" s="330">
        <f t="shared" si="48"/>
        <v>53</v>
      </c>
      <c r="T118" s="330">
        <f>SUM(T119:T122)</f>
        <v>0</v>
      </c>
      <c r="U118" s="330">
        <f>SUM(U119:U122)</f>
        <v>0</v>
      </c>
      <c r="V118" s="330">
        <f t="shared" si="41"/>
        <v>0</v>
      </c>
      <c r="W118" s="201"/>
    </row>
    <row r="119" spans="1:23" x14ac:dyDescent="0.2">
      <c r="A119" s="359" t="s">
        <v>514</v>
      </c>
      <c r="B119" s="321">
        <f t="shared" ref="B119:C122" si="53">+E119+H119+K119+N119+Q119</f>
        <v>155</v>
      </c>
      <c r="C119" s="321">
        <f t="shared" si="53"/>
        <v>38</v>
      </c>
      <c r="D119" s="321">
        <f>SUM(B119:C119)</f>
        <v>193</v>
      </c>
      <c r="E119" s="321">
        <v>77</v>
      </c>
      <c r="F119" s="321">
        <v>16</v>
      </c>
      <c r="G119" s="321">
        <f t="shared" si="44"/>
        <v>93</v>
      </c>
      <c r="H119" s="321">
        <v>28</v>
      </c>
      <c r="I119" s="321">
        <v>5</v>
      </c>
      <c r="J119" s="321">
        <f t="shared" si="45"/>
        <v>33</v>
      </c>
      <c r="K119" s="321">
        <v>25</v>
      </c>
      <c r="L119" s="321">
        <v>6</v>
      </c>
      <c r="M119" s="321">
        <f t="shared" si="46"/>
        <v>31</v>
      </c>
      <c r="N119" s="321">
        <v>24</v>
      </c>
      <c r="O119" s="321">
        <v>11</v>
      </c>
      <c r="P119" s="321">
        <f t="shared" si="47"/>
        <v>35</v>
      </c>
      <c r="Q119" s="321">
        <v>1</v>
      </c>
      <c r="R119" s="321"/>
      <c r="S119" s="321">
        <f t="shared" si="48"/>
        <v>1</v>
      </c>
      <c r="T119" s="321">
        <v>0</v>
      </c>
      <c r="U119" s="321">
        <v>0</v>
      </c>
      <c r="V119" s="321">
        <f t="shared" si="41"/>
        <v>0</v>
      </c>
      <c r="W119" s="201"/>
    </row>
    <row r="120" spans="1:23" x14ac:dyDescent="0.2">
      <c r="A120" s="359" t="s">
        <v>539</v>
      </c>
      <c r="B120" s="321">
        <f t="shared" si="53"/>
        <v>57</v>
      </c>
      <c r="C120" s="321">
        <f t="shared" si="53"/>
        <v>75</v>
      </c>
      <c r="D120" s="321">
        <f>SUM(B120:C120)</f>
        <v>132</v>
      </c>
      <c r="E120" s="321">
        <v>22</v>
      </c>
      <c r="F120" s="321">
        <v>27</v>
      </c>
      <c r="G120" s="321">
        <f t="shared" si="44"/>
        <v>49</v>
      </c>
      <c r="H120" s="321">
        <v>9</v>
      </c>
      <c r="I120" s="321">
        <v>13</v>
      </c>
      <c r="J120" s="321">
        <f t="shared" si="45"/>
        <v>22</v>
      </c>
      <c r="K120" s="321">
        <v>3</v>
      </c>
      <c r="L120" s="321">
        <v>1</v>
      </c>
      <c r="M120" s="321">
        <f t="shared" si="46"/>
        <v>4</v>
      </c>
      <c r="N120" s="321">
        <v>23</v>
      </c>
      <c r="O120" s="321">
        <v>33</v>
      </c>
      <c r="P120" s="321">
        <f t="shared" si="47"/>
        <v>56</v>
      </c>
      <c r="Q120" s="321">
        <v>0</v>
      </c>
      <c r="R120" s="321">
        <v>1</v>
      </c>
      <c r="S120" s="321">
        <f t="shared" si="48"/>
        <v>1</v>
      </c>
      <c r="T120" s="321">
        <v>0</v>
      </c>
      <c r="U120" s="321">
        <v>0</v>
      </c>
      <c r="V120" s="321">
        <f t="shared" si="41"/>
        <v>0</v>
      </c>
      <c r="W120" s="201"/>
    </row>
    <row r="121" spans="1:23" x14ac:dyDescent="0.2">
      <c r="A121" s="359" t="s">
        <v>541</v>
      </c>
      <c r="B121" s="321">
        <f t="shared" si="53"/>
        <v>130</v>
      </c>
      <c r="C121" s="321">
        <f t="shared" si="53"/>
        <v>137</v>
      </c>
      <c r="D121" s="321">
        <f>SUM(B121:C121)</f>
        <v>267</v>
      </c>
      <c r="E121" s="321">
        <v>78</v>
      </c>
      <c r="F121" s="321">
        <v>66</v>
      </c>
      <c r="G121" s="321">
        <f t="shared" si="44"/>
        <v>144</v>
      </c>
      <c r="H121" s="321">
        <v>9</v>
      </c>
      <c r="I121" s="321">
        <v>10</v>
      </c>
      <c r="J121" s="321">
        <f t="shared" si="45"/>
        <v>19</v>
      </c>
      <c r="K121" s="321">
        <v>26</v>
      </c>
      <c r="L121" s="321">
        <v>37</v>
      </c>
      <c r="M121" s="321">
        <f t="shared" si="46"/>
        <v>63</v>
      </c>
      <c r="N121" s="321">
        <v>17</v>
      </c>
      <c r="O121" s="321">
        <v>24</v>
      </c>
      <c r="P121" s="321">
        <f t="shared" si="47"/>
        <v>41</v>
      </c>
      <c r="Q121" s="321">
        <v>0</v>
      </c>
      <c r="R121" s="321">
        <v>0</v>
      </c>
      <c r="S121" s="321">
        <f t="shared" si="48"/>
        <v>0</v>
      </c>
      <c r="T121" s="321">
        <v>0</v>
      </c>
      <c r="U121" s="321">
        <v>0</v>
      </c>
      <c r="V121" s="321">
        <f t="shared" si="41"/>
        <v>0</v>
      </c>
      <c r="W121" s="201"/>
    </row>
    <row r="122" spans="1:23" x14ac:dyDescent="0.2">
      <c r="A122" s="359" t="s">
        <v>590</v>
      </c>
      <c r="B122" s="321">
        <f t="shared" si="53"/>
        <v>78</v>
      </c>
      <c r="C122" s="321">
        <f t="shared" si="53"/>
        <v>44</v>
      </c>
      <c r="D122" s="321">
        <f>SUM(B122:C122)</f>
        <v>122</v>
      </c>
      <c r="E122" s="321">
        <v>15</v>
      </c>
      <c r="F122" s="321">
        <v>6</v>
      </c>
      <c r="G122" s="321">
        <f t="shared" si="44"/>
        <v>21</v>
      </c>
      <c r="H122" s="321">
        <v>14</v>
      </c>
      <c r="I122" s="321">
        <v>11</v>
      </c>
      <c r="J122" s="321">
        <f t="shared" si="45"/>
        <v>25</v>
      </c>
      <c r="K122" s="321">
        <v>23</v>
      </c>
      <c r="L122" s="321">
        <v>12</v>
      </c>
      <c r="M122" s="321">
        <f t="shared" si="46"/>
        <v>35</v>
      </c>
      <c r="N122" s="321">
        <v>13</v>
      </c>
      <c r="O122" s="321">
        <v>6</v>
      </c>
      <c r="P122" s="321">
        <f t="shared" si="47"/>
        <v>19</v>
      </c>
      <c r="Q122" s="321">
        <v>13</v>
      </c>
      <c r="R122" s="321">
        <v>9</v>
      </c>
      <c r="S122" s="321">
        <f t="shared" si="48"/>
        <v>22</v>
      </c>
      <c r="T122" s="321">
        <v>0</v>
      </c>
      <c r="U122" s="321">
        <v>0</v>
      </c>
      <c r="V122" s="321">
        <f t="shared" si="41"/>
        <v>0</v>
      </c>
      <c r="W122" s="201"/>
    </row>
    <row r="123" spans="1:23" x14ac:dyDescent="0.2">
      <c r="A123" s="364" t="s">
        <v>349</v>
      </c>
      <c r="B123" s="386">
        <f>+B124+B125</f>
        <v>137</v>
      </c>
      <c r="C123" s="386">
        <f>+C124+C125</f>
        <v>327</v>
      </c>
      <c r="D123" s="386">
        <f>+C123+B123</f>
        <v>464</v>
      </c>
      <c r="E123" s="386">
        <f>+E124+E125</f>
        <v>61</v>
      </c>
      <c r="F123" s="386">
        <f>+F124+F125</f>
        <v>158</v>
      </c>
      <c r="G123" s="386">
        <f t="shared" si="44"/>
        <v>219</v>
      </c>
      <c r="H123" s="386">
        <f>+H124+H125</f>
        <v>23</v>
      </c>
      <c r="I123" s="386">
        <f>+I124+I125</f>
        <v>49</v>
      </c>
      <c r="J123" s="386">
        <f t="shared" si="45"/>
        <v>72</v>
      </c>
      <c r="K123" s="386">
        <f>+K124+K125</f>
        <v>30</v>
      </c>
      <c r="L123" s="386">
        <f>+L124+L125</f>
        <v>59</v>
      </c>
      <c r="M123" s="386">
        <f t="shared" si="46"/>
        <v>89</v>
      </c>
      <c r="N123" s="386">
        <f>+N124+N125</f>
        <v>15</v>
      </c>
      <c r="O123" s="386">
        <f>+O124+O125</f>
        <v>40</v>
      </c>
      <c r="P123" s="386">
        <f t="shared" si="47"/>
        <v>55</v>
      </c>
      <c r="Q123" s="386">
        <f>+Q124+Q125</f>
        <v>8</v>
      </c>
      <c r="R123" s="386">
        <f>+R124+R125</f>
        <v>21</v>
      </c>
      <c r="S123" s="386">
        <f t="shared" si="48"/>
        <v>29</v>
      </c>
      <c r="T123" s="330">
        <f>SUM(T124:T129)</f>
        <v>0</v>
      </c>
      <c r="U123" s="330">
        <f>SUM(U124:U129)</f>
        <v>0</v>
      </c>
      <c r="V123" s="330">
        <f t="shared" si="41"/>
        <v>0</v>
      </c>
      <c r="W123" s="201"/>
    </row>
    <row r="124" spans="1:23" x14ac:dyDescent="0.2">
      <c r="A124" s="367" t="s">
        <v>588</v>
      </c>
      <c r="B124" s="321">
        <f t="shared" ref="B124:C125" si="54">+E124+H124+K124+N124+Q124</f>
        <v>69</v>
      </c>
      <c r="C124" s="321">
        <f t="shared" si="54"/>
        <v>81</v>
      </c>
      <c r="D124" s="321">
        <f>SUM(B124:C124)</f>
        <v>150</v>
      </c>
      <c r="E124" s="321">
        <v>24</v>
      </c>
      <c r="F124" s="321">
        <v>28</v>
      </c>
      <c r="G124" s="321">
        <f t="shared" si="44"/>
        <v>52</v>
      </c>
      <c r="H124" s="321">
        <v>6</v>
      </c>
      <c r="I124" s="321">
        <v>2</v>
      </c>
      <c r="J124" s="321">
        <f t="shared" si="45"/>
        <v>8</v>
      </c>
      <c r="K124" s="321">
        <v>21</v>
      </c>
      <c r="L124" s="321">
        <v>22</v>
      </c>
      <c r="M124" s="321">
        <f t="shared" si="46"/>
        <v>43</v>
      </c>
      <c r="N124" s="321">
        <v>12</v>
      </c>
      <c r="O124" s="321">
        <v>9</v>
      </c>
      <c r="P124" s="321">
        <f t="shared" si="47"/>
        <v>21</v>
      </c>
      <c r="Q124" s="321">
        <v>6</v>
      </c>
      <c r="R124" s="321">
        <v>20</v>
      </c>
      <c r="S124" s="321">
        <f t="shared" si="48"/>
        <v>26</v>
      </c>
      <c r="T124" s="321"/>
      <c r="U124" s="321"/>
      <c r="V124" s="321">
        <f t="shared" si="41"/>
        <v>0</v>
      </c>
      <c r="W124" s="201"/>
    </row>
    <row r="125" spans="1:23" s="325" customFormat="1" x14ac:dyDescent="0.2">
      <c r="A125" s="367" t="s">
        <v>548</v>
      </c>
      <c r="B125" s="321">
        <f t="shared" si="54"/>
        <v>68</v>
      </c>
      <c r="C125" s="321">
        <f t="shared" si="54"/>
        <v>246</v>
      </c>
      <c r="D125" s="321">
        <f>SUM(B125:C125)</f>
        <v>314</v>
      </c>
      <c r="E125" s="321">
        <v>37</v>
      </c>
      <c r="F125" s="321">
        <v>130</v>
      </c>
      <c r="G125" s="321">
        <f t="shared" si="44"/>
        <v>167</v>
      </c>
      <c r="H125" s="321">
        <v>17</v>
      </c>
      <c r="I125" s="321">
        <v>47</v>
      </c>
      <c r="J125" s="321">
        <f t="shared" si="45"/>
        <v>64</v>
      </c>
      <c r="K125" s="321">
        <v>9</v>
      </c>
      <c r="L125" s="321">
        <v>37</v>
      </c>
      <c r="M125" s="321">
        <f t="shared" si="46"/>
        <v>46</v>
      </c>
      <c r="N125" s="321">
        <v>3</v>
      </c>
      <c r="O125" s="321">
        <v>31</v>
      </c>
      <c r="P125" s="321">
        <f t="shared" si="47"/>
        <v>34</v>
      </c>
      <c r="Q125" s="321">
        <v>2</v>
      </c>
      <c r="R125" s="321">
        <v>1</v>
      </c>
      <c r="S125" s="321">
        <f t="shared" si="48"/>
        <v>3</v>
      </c>
      <c r="T125" s="321"/>
      <c r="U125" s="321"/>
      <c r="V125" s="321">
        <f t="shared" si="41"/>
        <v>0</v>
      </c>
      <c r="W125" s="201"/>
    </row>
    <row r="126" spans="1:23" x14ac:dyDescent="0.2">
      <c r="A126" s="357" t="s">
        <v>130</v>
      </c>
      <c r="B126" s="330">
        <f>SUM(B127:B131)</f>
        <v>409</v>
      </c>
      <c r="C126" s="330">
        <f>SUM(C127:C131)</f>
        <v>436</v>
      </c>
      <c r="D126" s="330">
        <f>+C126+B126</f>
        <v>845</v>
      </c>
      <c r="E126" s="330">
        <f>SUM(E127:E131)</f>
        <v>149</v>
      </c>
      <c r="F126" s="330">
        <f>SUM(F127:F131)</f>
        <v>139</v>
      </c>
      <c r="G126" s="330">
        <f t="shared" si="44"/>
        <v>288</v>
      </c>
      <c r="H126" s="330">
        <f>SUM(H127:H131)</f>
        <v>97</v>
      </c>
      <c r="I126" s="330">
        <f>SUM(I127:I131)</f>
        <v>84</v>
      </c>
      <c r="J126" s="330">
        <f t="shared" si="45"/>
        <v>181</v>
      </c>
      <c r="K126" s="330">
        <f>SUM(K127:K131)</f>
        <v>90</v>
      </c>
      <c r="L126" s="330">
        <f>SUM(L127:L131)</f>
        <v>108</v>
      </c>
      <c r="M126" s="330">
        <f t="shared" si="46"/>
        <v>198</v>
      </c>
      <c r="N126" s="330">
        <f>SUM(N127:N131)</f>
        <v>40</v>
      </c>
      <c r="O126" s="330">
        <f>SUM(O127:O131)</f>
        <v>57</v>
      </c>
      <c r="P126" s="330">
        <f t="shared" si="47"/>
        <v>97</v>
      </c>
      <c r="Q126" s="330">
        <f>SUM(Q127:Q131)</f>
        <v>33</v>
      </c>
      <c r="R126" s="330">
        <f>SUM(R127:R131)</f>
        <v>48</v>
      </c>
      <c r="S126" s="330">
        <f t="shared" si="48"/>
        <v>81</v>
      </c>
      <c r="T126" s="321"/>
      <c r="U126" s="321"/>
      <c r="V126" s="321">
        <f t="shared" si="41"/>
        <v>0</v>
      </c>
      <c r="W126" s="201"/>
    </row>
    <row r="127" spans="1:23" x14ac:dyDescent="0.2">
      <c r="A127" s="359" t="s">
        <v>510</v>
      </c>
      <c r="B127" s="321">
        <f t="shared" ref="B127:C131" si="55">+E127+H127+K127+N127+Q127</f>
        <v>75</v>
      </c>
      <c r="C127" s="321">
        <f t="shared" si="55"/>
        <v>15</v>
      </c>
      <c r="D127" s="321">
        <f>SUM(B127:C127)</f>
        <v>90</v>
      </c>
      <c r="E127" s="321">
        <v>18</v>
      </c>
      <c r="F127" s="321">
        <v>4</v>
      </c>
      <c r="G127" s="321">
        <f t="shared" si="44"/>
        <v>22</v>
      </c>
      <c r="H127" s="321">
        <v>23</v>
      </c>
      <c r="I127" s="321">
        <v>2</v>
      </c>
      <c r="J127" s="321">
        <f t="shared" si="45"/>
        <v>25</v>
      </c>
      <c r="K127" s="321">
        <v>18</v>
      </c>
      <c r="L127" s="321">
        <v>4</v>
      </c>
      <c r="M127" s="321">
        <f t="shared" si="46"/>
        <v>22</v>
      </c>
      <c r="N127" s="321">
        <v>5</v>
      </c>
      <c r="O127" s="321">
        <v>2</v>
      </c>
      <c r="P127" s="321">
        <f t="shared" si="47"/>
        <v>7</v>
      </c>
      <c r="Q127" s="321">
        <v>11</v>
      </c>
      <c r="R127" s="321">
        <v>3</v>
      </c>
      <c r="S127" s="321">
        <f t="shared" si="48"/>
        <v>14</v>
      </c>
      <c r="T127" s="321"/>
      <c r="U127" s="321"/>
      <c r="V127" s="321">
        <f t="shared" si="41"/>
        <v>0</v>
      </c>
      <c r="W127" s="201"/>
    </row>
    <row r="128" spans="1:23" x14ac:dyDescent="0.2">
      <c r="A128" s="359" t="s">
        <v>535</v>
      </c>
      <c r="B128" s="321">
        <f t="shared" si="55"/>
        <v>52</v>
      </c>
      <c r="C128" s="321">
        <f t="shared" si="55"/>
        <v>53</v>
      </c>
      <c r="D128" s="321">
        <f>SUM(B128:C128)</f>
        <v>105</v>
      </c>
      <c r="E128" s="321">
        <v>24</v>
      </c>
      <c r="F128" s="321">
        <v>16</v>
      </c>
      <c r="G128" s="321">
        <f t="shared" si="44"/>
        <v>40</v>
      </c>
      <c r="H128" s="321">
        <v>11</v>
      </c>
      <c r="I128" s="321">
        <v>10</v>
      </c>
      <c r="J128" s="321">
        <f t="shared" si="45"/>
        <v>21</v>
      </c>
      <c r="K128" s="321">
        <v>3</v>
      </c>
      <c r="L128" s="321">
        <v>9</v>
      </c>
      <c r="M128" s="321">
        <f t="shared" si="46"/>
        <v>12</v>
      </c>
      <c r="N128" s="321">
        <v>7</v>
      </c>
      <c r="O128" s="321">
        <v>9</v>
      </c>
      <c r="P128" s="321">
        <f t="shared" si="47"/>
        <v>16</v>
      </c>
      <c r="Q128" s="321">
        <v>7</v>
      </c>
      <c r="R128" s="321">
        <v>9</v>
      </c>
      <c r="S128" s="321">
        <f t="shared" si="48"/>
        <v>16</v>
      </c>
      <c r="T128" s="321"/>
      <c r="U128" s="321"/>
      <c r="V128" s="321">
        <f t="shared" si="41"/>
        <v>0</v>
      </c>
      <c r="W128" s="201"/>
    </row>
    <row r="129" spans="1:23" x14ac:dyDescent="0.2">
      <c r="A129" s="359" t="s">
        <v>545</v>
      </c>
      <c r="B129" s="321">
        <f t="shared" si="55"/>
        <v>90</v>
      </c>
      <c r="C129" s="321">
        <f t="shared" si="55"/>
        <v>93</v>
      </c>
      <c r="D129" s="321">
        <f>SUM(B129:C129)</f>
        <v>183</v>
      </c>
      <c r="E129" s="321">
        <v>45</v>
      </c>
      <c r="F129" s="321">
        <v>39</v>
      </c>
      <c r="G129" s="321">
        <f t="shared" si="44"/>
        <v>84</v>
      </c>
      <c r="H129" s="321">
        <v>24</v>
      </c>
      <c r="I129" s="321">
        <v>29</v>
      </c>
      <c r="J129" s="321">
        <f t="shared" si="45"/>
        <v>53</v>
      </c>
      <c r="K129" s="321">
        <v>10</v>
      </c>
      <c r="L129" s="321">
        <v>9</v>
      </c>
      <c r="M129" s="321">
        <f t="shared" si="46"/>
        <v>19</v>
      </c>
      <c r="N129" s="321">
        <v>11</v>
      </c>
      <c r="O129" s="321">
        <v>16</v>
      </c>
      <c r="P129" s="321">
        <f t="shared" si="47"/>
        <v>27</v>
      </c>
      <c r="Q129" s="321">
        <v>0</v>
      </c>
      <c r="R129" s="321">
        <v>0</v>
      </c>
      <c r="S129" s="321">
        <f t="shared" si="48"/>
        <v>0</v>
      </c>
      <c r="T129" s="321"/>
      <c r="U129" s="321"/>
      <c r="V129" s="321">
        <f t="shared" si="41"/>
        <v>0</v>
      </c>
      <c r="W129" s="201"/>
    </row>
    <row r="130" spans="1:23" ht="24" x14ac:dyDescent="0.2">
      <c r="A130" s="362" t="s">
        <v>549</v>
      </c>
      <c r="B130" s="321">
        <f t="shared" si="55"/>
        <v>97</v>
      </c>
      <c r="C130" s="321">
        <f t="shared" si="55"/>
        <v>141</v>
      </c>
      <c r="D130" s="321">
        <f>SUM(B130:C130)</f>
        <v>238</v>
      </c>
      <c r="E130" s="321">
        <v>40</v>
      </c>
      <c r="F130" s="321">
        <v>52</v>
      </c>
      <c r="G130" s="321">
        <f t="shared" si="44"/>
        <v>92</v>
      </c>
      <c r="H130" s="321">
        <v>21</v>
      </c>
      <c r="I130" s="321">
        <v>25</v>
      </c>
      <c r="J130" s="321">
        <f t="shared" si="45"/>
        <v>46</v>
      </c>
      <c r="K130" s="321">
        <v>16</v>
      </c>
      <c r="L130" s="321">
        <v>23</v>
      </c>
      <c r="M130" s="321">
        <f t="shared" si="46"/>
        <v>39</v>
      </c>
      <c r="N130" s="321">
        <v>9</v>
      </c>
      <c r="O130" s="321">
        <v>23</v>
      </c>
      <c r="P130" s="321">
        <f t="shared" si="47"/>
        <v>32</v>
      </c>
      <c r="Q130" s="321">
        <v>11</v>
      </c>
      <c r="R130" s="321">
        <v>18</v>
      </c>
      <c r="S130" s="321">
        <f t="shared" si="48"/>
        <v>29</v>
      </c>
      <c r="T130" s="330">
        <f>SUM(T131:T134)</f>
        <v>0</v>
      </c>
      <c r="U130" s="330">
        <f>SUM(U131:U134)</f>
        <v>0</v>
      </c>
      <c r="V130" s="330">
        <f t="shared" si="41"/>
        <v>0</v>
      </c>
      <c r="W130" s="201"/>
    </row>
    <row r="131" spans="1:23" x14ac:dyDescent="0.2">
      <c r="A131" s="359" t="s">
        <v>553</v>
      </c>
      <c r="B131" s="321">
        <f t="shared" si="55"/>
        <v>95</v>
      </c>
      <c r="C131" s="321">
        <f t="shared" si="55"/>
        <v>134</v>
      </c>
      <c r="D131" s="321">
        <f>SUM(B131:C131)</f>
        <v>229</v>
      </c>
      <c r="E131" s="321">
        <v>22</v>
      </c>
      <c r="F131" s="321">
        <v>28</v>
      </c>
      <c r="G131" s="321">
        <f t="shared" si="44"/>
        <v>50</v>
      </c>
      <c r="H131" s="321">
        <v>18</v>
      </c>
      <c r="I131" s="321">
        <v>18</v>
      </c>
      <c r="J131" s="321">
        <f t="shared" si="45"/>
        <v>36</v>
      </c>
      <c r="K131" s="321">
        <v>43</v>
      </c>
      <c r="L131" s="321">
        <v>63</v>
      </c>
      <c r="M131" s="321">
        <f t="shared" si="46"/>
        <v>106</v>
      </c>
      <c r="N131" s="321">
        <v>8</v>
      </c>
      <c r="O131" s="321">
        <v>7</v>
      </c>
      <c r="P131" s="321">
        <f t="shared" si="47"/>
        <v>15</v>
      </c>
      <c r="Q131" s="321">
        <v>4</v>
      </c>
      <c r="R131" s="321">
        <v>18</v>
      </c>
      <c r="S131" s="321">
        <f t="shared" si="48"/>
        <v>22</v>
      </c>
      <c r="T131" s="336"/>
      <c r="U131" s="336"/>
      <c r="V131" s="321">
        <f t="shared" si="41"/>
        <v>0</v>
      </c>
      <c r="W131" s="201"/>
    </row>
    <row r="132" spans="1:23" x14ac:dyDescent="0.2">
      <c r="A132" s="357" t="s">
        <v>129</v>
      </c>
      <c r="B132" s="330">
        <f>SUM(B133:B141)</f>
        <v>1304</v>
      </c>
      <c r="C132" s="330">
        <f>SUM(C133:C141)</f>
        <v>1773</v>
      </c>
      <c r="D132" s="330">
        <f>+C132+B132</f>
        <v>3077</v>
      </c>
      <c r="E132" s="330">
        <f>SUM(E133:E141)</f>
        <v>706</v>
      </c>
      <c r="F132" s="330">
        <f>SUM(F133:F141)</f>
        <v>990</v>
      </c>
      <c r="G132" s="330">
        <f t="shared" si="44"/>
        <v>1696</v>
      </c>
      <c r="H132" s="330">
        <f>SUM(H133:H141)</f>
        <v>163</v>
      </c>
      <c r="I132" s="330">
        <f>SUM(I133:I141)</f>
        <v>237</v>
      </c>
      <c r="J132" s="330">
        <f t="shared" si="45"/>
        <v>400</v>
      </c>
      <c r="K132" s="330">
        <f>SUM(K133:K141)</f>
        <v>260</v>
      </c>
      <c r="L132" s="330">
        <f>SUM(L133:L141)</f>
        <v>368</v>
      </c>
      <c r="M132" s="330">
        <f t="shared" si="46"/>
        <v>628</v>
      </c>
      <c r="N132" s="330">
        <f>SUM(N133:N141)</f>
        <v>148</v>
      </c>
      <c r="O132" s="330">
        <f>SUM(O133:O141)</f>
        <v>119</v>
      </c>
      <c r="P132" s="330">
        <f t="shared" si="47"/>
        <v>267</v>
      </c>
      <c r="Q132" s="330">
        <f>SUM(Q133:Q141)</f>
        <v>27</v>
      </c>
      <c r="R132" s="330">
        <f>SUM(R133:R141)</f>
        <v>59</v>
      </c>
      <c r="S132" s="330">
        <f t="shared" si="48"/>
        <v>86</v>
      </c>
      <c r="T132" s="336"/>
      <c r="U132" s="336"/>
      <c r="V132" s="321">
        <f t="shared" si="41"/>
        <v>0</v>
      </c>
      <c r="W132" s="201"/>
    </row>
    <row r="133" spans="1:23" x14ac:dyDescent="0.2">
      <c r="A133" s="359" t="s">
        <v>564</v>
      </c>
      <c r="B133" s="321">
        <f t="shared" ref="B133:C141" si="56">+E133+H133+K133+N133+Q133</f>
        <v>306</v>
      </c>
      <c r="C133" s="321">
        <f t="shared" si="56"/>
        <v>114</v>
      </c>
      <c r="D133" s="321">
        <f t="shared" ref="D133:D141" si="57">SUM(B133:C133)</f>
        <v>420</v>
      </c>
      <c r="E133" s="321">
        <v>157</v>
      </c>
      <c r="F133" s="321">
        <v>68</v>
      </c>
      <c r="G133" s="321">
        <f t="shared" si="44"/>
        <v>225</v>
      </c>
      <c r="H133" s="321">
        <v>24</v>
      </c>
      <c r="I133" s="321">
        <v>6</v>
      </c>
      <c r="J133" s="321">
        <f t="shared" si="45"/>
        <v>30</v>
      </c>
      <c r="K133" s="321">
        <v>54</v>
      </c>
      <c r="L133" s="321">
        <v>13</v>
      </c>
      <c r="M133" s="321">
        <f t="shared" si="46"/>
        <v>67</v>
      </c>
      <c r="N133" s="321">
        <v>56</v>
      </c>
      <c r="O133" s="321">
        <v>19</v>
      </c>
      <c r="P133" s="321">
        <f t="shared" si="47"/>
        <v>75</v>
      </c>
      <c r="Q133" s="321">
        <v>15</v>
      </c>
      <c r="R133" s="321">
        <v>8</v>
      </c>
      <c r="S133" s="321">
        <f t="shared" si="48"/>
        <v>23</v>
      </c>
      <c r="T133" s="336"/>
      <c r="U133" s="336"/>
      <c r="V133" s="321">
        <f t="shared" si="41"/>
        <v>0</v>
      </c>
      <c r="W133" s="201"/>
    </row>
    <row r="134" spans="1:23" x14ac:dyDescent="0.2">
      <c r="A134" s="359" t="s">
        <v>588</v>
      </c>
      <c r="B134" s="321">
        <f t="shared" si="56"/>
        <v>135</v>
      </c>
      <c r="C134" s="321">
        <f t="shared" si="56"/>
        <v>236</v>
      </c>
      <c r="D134" s="321">
        <f t="shared" si="57"/>
        <v>371</v>
      </c>
      <c r="E134" s="321">
        <v>79</v>
      </c>
      <c r="F134" s="321">
        <v>140</v>
      </c>
      <c r="G134" s="321">
        <f t="shared" si="44"/>
        <v>219</v>
      </c>
      <c r="H134" s="321">
        <v>19</v>
      </c>
      <c r="I134" s="321">
        <v>37</v>
      </c>
      <c r="J134" s="321">
        <f t="shared" si="45"/>
        <v>56</v>
      </c>
      <c r="K134" s="321">
        <v>33</v>
      </c>
      <c r="L134" s="321">
        <v>56</v>
      </c>
      <c r="M134" s="321">
        <f t="shared" si="46"/>
        <v>89</v>
      </c>
      <c r="N134" s="321">
        <v>4</v>
      </c>
      <c r="O134" s="321">
        <v>3</v>
      </c>
      <c r="P134" s="321">
        <f t="shared" si="47"/>
        <v>7</v>
      </c>
      <c r="Q134" s="321"/>
      <c r="R134" s="321"/>
      <c r="S134" s="321">
        <f t="shared" si="48"/>
        <v>0</v>
      </c>
      <c r="T134" s="336"/>
      <c r="U134" s="336"/>
      <c r="V134" s="321">
        <f t="shared" si="41"/>
        <v>0</v>
      </c>
      <c r="W134" s="201"/>
    </row>
    <row r="135" spans="1:23" ht="24" x14ac:dyDescent="0.2">
      <c r="A135" s="362" t="s">
        <v>536</v>
      </c>
      <c r="B135" s="321">
        <f t="shared" si="56"/>
        <v>80</v>
      </c>
      <c r="C135" s="321">
        <f t="shared" si="56"/>
        <v>91</v>
      </c>
      <c r="D135" s="321">
        <f t="shared" si="57"/>
        <v>171</v>
      </c>
      <c r="E135" s="321">
        <v>45</v>
      </c>
      <c r="F135" s="321">
        <v>41</v>
      </c>
      <c r="G135" s="321">
        <f t="shared" si="44"/>
        <v>86</v>
      </c>
      <c r="H135" s="321">
        <v>14</v>
      </c>
      <c r="I135" s="321">
        <v>27</v>
      </c>
      <c r="J135" s="321">
        <f t="shared" si="45"/>
        <v>41</v>
      </c>
      <c r="K135" s="321">
        <v>15</v>
      </c>
      <c r="L135" s="321">
        <v>22</v>
      </c>
      <c r="M135" s="321">
        <f t="shared" si="46"/>
        <v>37</v>
      </c>
      <c r="N135" s="321">
        <v>6</v>
      </c>
      <c r="O135" s="321">
        <v>1</v>
      </c>
      <c r="P135" s="321">
        <f t="shared" si="47"/>
        <v>7</v>
      </c>
      <c r="Q135" s="321"/>
      <c r="R135" s="321"/>
      <c r="S135" s="321">
        <f t="shared" si="48"/>
        <v>0</v>
      </c>
      <c r="T135" s="330">
        <f>SUM(T136:T140)</f>
        <v>0</v>
      </c>
      <c r="U135" s="330">
        <f>SUM(U136:U140)</f>
        <v>0</v>
      </c>
      <c r="V135" s="330">
        <f t="shared" si="41"/>
        <v>0</v>
      </c>
      <c r="W135" s="201"/>
    </row>
    <row r="136" spans="1:23" x14ac:dyDescent="0.2">
      <c r="A136" s="359" t="s">
        <v>539</v>
      </c>
      <c r="B136" s="321">
        <f t="shared" si="56"/>
        <v>133</v>
      </c>
      <c r="C136" s="321">
        <f t="shared" si="56"/>
        <v>209</v>
      </c>
      <c r="D136" s="321">
        <f t="shared" si="57"/>
        <v>342</v>
      </c>
      <c r="E136" s="321">
        <v>64</v>
      </c>
      <c r="F136" s="321">
        <v>120</v>
      </c>
      <c r="G136" s="321">
        <f t="shared" si="44"/>
        <v>184</v>
      </c>
      <c r="H136" s="321">
        <v>11</v>
      </c>
      <c r="I136" s="321">
        <v>6</v>
      </c>
      <c r="J136" s="321">
        <f t="shared" si="45"/>
        <v>17</v>
      </c>
      <c r="K136" s="321">
        <v>36</v>
      </c>
      <c r="L136" s="321">
        <v>48</v>
      </c>
      <c r="M136" s="321">
        <f t="shared" si="46"/>
        <v>84</v>
      </c>
      <c r="N136" s="321">
        <v>22</v>
      </c>
      <c r="O136" s="321">
        <v>35</v>
      </c>
      <c r="P136" s="321">
        <f t="shared" si="47"/>
        <v>57</v>
      </c>
      <c r="Q136" s="321"/>
      <c r="R136" s="321"/>
      <c r="S136" s="321">
        <f t="shared" si="48"/>
        <v>0</v>
      </c>
      <c r="T136" s="321"/>
      <c r="U136" s="321"/>
      <c r="V136" s="321">
        <f t="shared" si="41"/>
        <v>0</v>
      </c>
      <c r="W136" s="201"/>
    </row>
    <row r="137" spans="1:23" s="325" customFormat="1" x14ac:dyDescent="0.2">
      <c r="A137" s="359" t="s">
        <v>541</v>
      </c>
      <c r="B137" s="321">
        <f t="shared" si="56"/>
        <v>207</v>
      </c>
      <c r="C137" s="321">
        <f t="shared" si="56"/>
        <v>342</v>
      </c>
      <c r="D137" s="321">
        <f t="shared" si="57"/>
        <v>549</v>
      </c>
      <c r="E137" s="321">
        <v>130</v>
      </c>
      <c r="F137" s="321">
        <v>233</v>
      </c>
      <c r="G137" s="321">
        <f t="shared" si="44"/>
        <v>363</v>
      </c>
      <c r="H137" s="321">
        <v>30</v>
      </c>
      <c r="I137" s="321">
        <v>35</v>
      </c>
      <c r="J137" s="321">
        <f t="shared" si="45"/>
        <v>65</v>
      </c>
      <c r="K137" s="321">
        <v>39</v>
      </c>
      <c r="L137" s="321">
        <v>62</v>
      </c>
      <c r="M137" s="321">
        <f t="shared" si="46"/>
        <v>101</v>
      </c>
      <c r="N137" s="321">
        <v>8</v>
      </c>
      <c r="O137" s="321">
        <v>12</v>
      </c>
      <c r="P137" s="321">
        <f t="shared" si="47"/>
        <v>20</v>
      </c>
      <c r="Q137" s="321"/>
      <c r="R137" s="321"/>
      <c r="S137" s="321">
        <f t="shared" si="48"/>
        <v>0</v>
      </c>
      <c r="T137" s="321"/>
      <c r="U137" s="321"/>
      <c r="V137" s="321">
        <f t="shared" si="41"/>
        <v>0</v>
      </c>
      <c r="W137" s="201"/>
    </row>
    <row r="138" spans="1:23" x14ac:dyDescent="0.2">
      <c r="A138" s="359" t="s">
        <v>543</v>
      </c>
      <c r="B138" s="321">
        <f t="shared" si="56"/>
        <v>91</v>
      </c>
      <c r="C138" s="321">
        <f t="shared" si="56"/>
        <v>82</v>
      </c>
      <c r="D138" s="321">
        <f t="shared" si="57"/>
        <v>173</v>
      </c>
      <c r="E138" s="321">
        <v>46</v>
      </c>
      <c r="F138" s="321">
        <v>34</v>
      </c>
      <c r="G138" s="321">
        <f t="shared" si="44"/>
        <v>80</v>
      </c>
      <c r="H138" s="321">
        <v>13</v>
      </c>
      <c r="I138" s="321">
        <v>18</v>
      </c>
      <c r="J138" s="321">
        <f t="shared" si="45"/>
        <v>31</v>
      </c>
      <c r="K138" s="321">
        <v>13</v>
      </c>
      <c r="L138" s="321">
        <v>12</v>
      </c>
      <c r="M138" s="321">
        <f t="shared" si="46"/>
        <v>25</v>
      </c>
      <c r="N138" s="321">
        <v>19</v>
      </c>
      <c r="O138" s="321">
        <v>18</v>
      </c>
      <c r="P138" s="321">
        <f t="shared" si="47"/>
        <v>37</v>
      </c>
      <c r="Q138" s="321"/>
      <c r="R138" s="321"/>
      <c r="S138" s="321">
        <f t="shared" si="48"/>
        <v>0</v>
      </c>
      <c r="T138" s="321"/>
      <c r="U138" s="321"/>
      <c r="V138" s="321">
        <f t="shared" si="41"/>
        <v>0</v>
      </c>
      <c r="W138" s="201"/>
    </row>
    <row r="139" spans="1:23" x14ac:dyDescent="0.2">
      <c r="A139" s="359" t="s">
        <v>590</v>
      </c>
      <c r="B139" s="321">
        <f t="shared" si="56"/>
        <v>187</v>
      </c>
      <c r="C139" s="321">
        <f t="shared" si="56"/>
        <v>162</v>
      </c>
      <c r="D139" s="321">
        <f t="shared" si="57"/>
        <v>349</v>
      </c>
      <c r="E139" s="321">
        <v>102</v>
      </c>
      <c r="F139" s="321">
        <v>71</v>
      </c>
      <c r="G139" s="321">
        <f t="shared" si="44"/>
        <v>173</v>
      </c>
      <c r="H139" s="321">
        <v>12</v>
      </c>
      <c r="I139" s="321">
        <v>6</v>
      </c>
      <c r="J139" s="321">
        <f t="shared" si="45"/>
        <v>18</v>
      </c>
      <c r="K139" s="321">
        <v>43</v>
      </c>
      <c r="L139" s="321">
        <v>64</v>
      </c>
      <c r="M139" s="321">
        <f t="shared" si="46"/>
        <v>107</v>
      </c>
      <c r="N139" s="321">
        <v>30</v>
      </c>
      <c r="O139" s="321">
        <v>21</v>
      </c>
      <c r="P139" s="321">
        <f t="shared" si="47"/>
        <v>51</v>
      </c>
      <c r="Q139" s="321"/>
      <c r="R139" s="321"/>
      <c r="S139" s="321">
        <f t="shared" si="48"/>
        <v>0</v>
      </c>
      <c r="T139" s="321"/>
      <c r="U139" s="321"/>
      <c r="V139" s="321">
        <f t="shared" si="41"/>
        <v>0</v>
      </c>
      <c r="W139" s="201"/>
    </row>
    <row r="140" spans="1:23" x14ac:dyDescent="0.2">
      <c r="A140" s="359" t="s">
        <v>561</v>
      </c>
      <c r="B140" s="321">
        <f t="shared" si="56"/>
        <v>56</v>
      </c>
      <c r="C140" s="321">
        <f t="shared" si="56"/>
        <v>161</v>
      </c>
      <c r="D140" s="321">
        <f t="shared" si="57"/>
        <v>217</v>
      </c>
      <c r="E140" s="321">
        <v>21</v>
      </c>
      <c r="F140" s="321">
        <v>74</v>
      </c>
      <c r="G140" s="321">
        <f t="shared" si="44"/>
        <v>95</v>
      </c>
      <c r="H140" s="321">
        <v>25</v>
      </c>
      <c r="I140" s="321">
        <v>53</v>
      </c>
      <c r="J140" s="321">
        <f t="shared" si="45"/>
        <v>78</v>
      </c>
      <c r="K140" s="321">
        <v>10</v>
      </c>
      <c r="L140" s="321">
        <v>34</v>
      </c>
      <c r="M140" s="321">
        <f t="shared" si="46"/>
        <v>44</v>
      </c>
      <c r="N140" s="321"/>
      <c r="O140" s="321"/>
      <c r="P140" s="321">
        <f t="shared" si="47"/>
        <v>0</v>
      </c>
      <c r="Q140" s="321"/>
      <c r="R140" s="321"/>
      <c r="S140" s="321">
        <f t="shared" si="48"/>
        <v>0</v>
      </c>
      <c r="T140" s="386">
        <f>+T141+T142</f>
        <v>0</v>
      </c>
      <c r="U140" s="386">
        <f>+U141+U142</f>
        <v>0</v>
      </c>
      <c r="V140" s="386">
        <f t="shared" si="41"/>
        <v>0</v>
      </c>
      <c r="W140" s="201"/>
    </row>
    <row r="141" spans="1:23" x14ac:dyDescent="0.2">
      <c r="A141" s="359" t="s">
        <v>553</v>
      </c>
      <c r="B141" s="321">
        <f t="shared" si="56"/>
        <v>109</v>
      </c>
      <c r="C141" s="321">
        <f t="shared" si="56"/>
        <v>376</v>
      </c>
      <c r="D141" s="321">
        <f t="shared" si="57"/>
        <v>485</v>
      </c>
      <c r="E141" s="321">
        <v>62</v>
      </c>
      <c r="F141" s="321">
        <v>209</v>
      </c>
      <c r="G141" s="321">
        <f t="shared" si="44"/>
        <v>271</v>
      </c>
      <c r="H141" s="321">
        <v>15</v>
      </c>
      <c r="I141" s="321">
        <v>49</v>
      </c>
      <c r="J141" s="321">
        <f t="shared" si="45"/>
        <v>64</v>
      </c>
      <c r="K141" s="321">
        <v>17</v>
      </c>
      <c r="L141" s="321">
        <v>57</v>
      </c>
      <c r="M141" s="321">
        <f t="shared" si="46"/>
        <v>74</v>
      </c>
      <c r="N141" s="321">
        <v>3</v>
      </c>
      <c r="O141" s="321">
        <v>10</v>
      </c>
      <c r="P141" s="321">
        <f t="shared" si="47"/>
        <v>13</v>
      </c>
      <c r="Q141" s="321">
        <v>12</v>
      </c>
      <c r="R141" s="321">
        <v>51</v>
      </c>
      <c r="S141" s="321">
        <f t="shared" si="48"/>
        <v>63</v>
      </c>
      <c r="T141" s="321"/>
      <c r="U141" s="321"/>
      <c r="V141" s="321">
        <f t="shared" si="41"/>
        <v>0</v>
      </c>
      <c r="W141" s="201"/>
    </row>
    <row r="142" spans="1:23" x14ac:dyDescent="0.2">
      <c r="A142" s="357" t="s">
        <v>127</v>
      </c>
      <c r="B142" s="330">
        <f>SUM(B143:B149)</f>
        <v>879</v>
      </c>
      <c r="C142" s="330">
        <f>SUM(C143:C149)</f>
        <v>1290</v>
      </c>
      <c r="D142" s="330">
        <f>+C142+B142</f>
        <v>2169</v>
      </c>
      <c r="E142" s="330">
        <f>SUM(E143:E149)</f>
        <v>408</v>
      </c>
      <c r="F142" s="330">
        <f>SUM(F143:F149)</f>
        <v>615</v>
      </c>
      <c r="G142" s="330">
        <f t="shared" si="44"/>
        <v>1023</v>
      </c>
      <c r="H142" s="330">
        <f>SUM(H143:H149)</f>
        <v>147</v>
      </c>
      <c r="I142" s="330">
        <f>SUM(I143:I149)</f>
        <v>288</v>
      </c>
      <c r="J142" s="330">
        <f t="shared" si="45"/>
        <v>435</v>
      </c>
      <c r="K142" s="330">
        <f>SUM(K143:K149)</f>
        <v>194</v>
      </c>
      <c r="L142" s="330">
        <f>SUM(L143:L149)</f>
        <v>273</v>
      </c>
      <c r="M142" s="330">
        <f t="shared" si="46"/>
        <v>467</v>
      </c>
      <c r="N142" s="330">
        <f>SUM(N143:N149)</f>
        <v>81</v>
      </c>
      <c r="O142" s="330">
        <f>SUM(O143:O149)</f>
        <v>71</v>
      </c>
      <c r="P142" s="330">
        <f t="shared" si="47"/>
        <v>152</v>
      </c>
      <c r="Q142" s="330">
        <f>SUM(Q143:Q149)</f>
        <v>49</v>
      </c>
      <c r="R142" s="330">
        <f>SUM(R143:R149)</f>
        <v>43</v>
      </c>
      <c r="S142" s="330">
        <f t="shared" si="48"/>
        <v>92</v>
      </c>
      <c r="T142" s="321"/>
      <c r="U142" s="321"/>
      <c r="V142" s="321">
        <f t="shared" si="41"/>
        <v>0</v>
      </c>
      <c r="W142" s="201"/>
    </row>
    <row r="143" spans="1:23" s="325" customFormat="1" x14ac:dyDescent="0.2">
      <c r="A143" s="359" t="s">
        <v>564</v>
      </c>
      <c r="B143" s="321">
        <f t="shared" ref="B143:C149" si="58">+E143+H143+K143+N143+Q143</f>
        <v>240</v>
      </c>
      <c r="C143" s="321">
        <f t="shared" si="58"/>
        <v>82</v>
      </c>
      <c r="D143" s="321">
        <f t="shared" ref="D143:D149" si="59">SUM(B143:C143)</f>
        <v>322</v>
      </c>
      <c r="E143" s="321">
        <v>91</v>
      </c>
      <c r="F143" s="321">
        <v>26</v>
      </c>
      <c r="G143" s="321">
        <f t="shared" si="44"/>
        <v>117</v>
      </c>
      <c r="H143" s="321">
        <v>39</v>
      </c>
      <c r="I143" s="321">
        <v>8</v>
      </c>
      <c r="J143" s="321">
        <f t="shared" si="45"/>
        <v>47</v>
      </c>
      <c r="K143" s="321">
        <v>47</v>
      </c>
      <c r="L143" s="321">
        <v>16</v>
      </c>
      <c r="M143" s="321">
        <f t="shared" si="46"/>
        <v>63</v>
      </c>
      <c r="N143" s="321">
        <v>34</v>
      </c>
      <c r="O143" s="321">
        <v>21</v>
      </c>
      <c r="P143" s="321">
        <f t="shared" si="47"/>
        <v>55</v>
      </c>
      <c r="Q143" s="321">
        <v>29</v>
      </c>
      <c r="R143" s="321">
        <v>11</v>
      </c>
      <c r="S143" s="321">
        <f t="shared" si="48"/>
        <v>40</v>
      </c>
      <c r="T143" s="330">
        <f>SUM(T144:T148)</f>
        <v>0</v>
      </c>
      <c r="U143" s="330">
        <f>SUM(U144:U148)</f>
        <v>0</v>
      </c>
      <c r="V143" s="330">
        <f t="shared" si="41"/>
        <v>0</v>
      </c>
      <c r="W143" s="201"/>
    </row>
    <row r="144" spans="1:23" x14ac:dyDescent="0.2">
      <c r="A144" s="359" t="s">
        <v>539</v>
      </c>
      <c r="B144" s="321">
        <f t="shared" si="58"/>
        <v>93</v>
      </c>
      <c r="C144" s="321">
        <f t="shared" si="58"/>
        <v>142</v>
      </c>
      <c r="D144" s="321">
        <f t="shared" si="59"/>
        <v>235</v>
      </c>
      <c r="E144" s="321">
        <v>39</v>
      </c>
      <c r="F144" s="321">
        <v>53</v>
      </c>
      <c r="G144" s="321">
        <f t="shared" si="44"/>
        <v>92</v>
      </c>
      <c r="H144" s="321">
        <v>12</v>
      </c>
      <c r="I144" s="321">
        <v>25</v>
      </c>
      <c r="J144" s="321">
        <f t="shared" si="45"/>
        <v>37</v>
      </c>
      <c r="K144" s="321">
        <v>15</v>
      </c>
      <c r="L144" s="321">
        <v>23</v>
      </c>
      <c r="M144" s="321">
        <f t="shared" si="46"/>
        <v>38</v>
      </c>
      <c r="N144" s="321">
        <v>18</v>
      </c>
      <c r="O144" s="321">
        <v>20</v>
      </c>
      <c r="P144" s="321">
        <f t="shared" si="47"/>
        <v>38</v>
      </c>
      <c r="Q144" s="321">
        <v>9</v>
      </c>
      <c r="R144" s="321">
        <v>21</v>
      </c>
      <c r="S144" s="321">
        <f t="shared" si="48"/>
        <v>30</v>
      </c>
      <c r="T144" s="321"/>
      <c r="U144" s="321"/>
      <c r="V144" s="321">
        <f t="shared" si="41"/>
        <v>0</v>
      </c>
      <c r="W144" s="201"/>
    </row>
    <row r="145" spans="1:23" x14ac:dyDescent="0.2">
      <c r="A145" s="359" t="s">
        <v>541</v>
      </c>
      <c r="B145" s="321">
        <f t="shared" si="58"/>
        <v>205</v>
      </c>
      <c r="C145" s="321">
        <f t="shared" si="58"/>
        <v>318</v>
      </c>
      <c r="D145" s="321">
        <f t="shared" si="59"/>
        <v>523</v>
      </c>
      <c r="E145" s="321">
        <v>83</v>
      </c>
      <c r="F145" s="321">
        <v>129</v>
      </c>
      <c r="G145" s="321">
        <f t="shared" si="44"/>
        <v>212</v>
      </c>
      <c r="H145" s="321">
        <v>59</v>
      </c>
      <c r="I145" s="321">
        <v>104</v>
      </c>
      <c r="J145" s="321">
        <f t="shared" si="45"/>
        <v>163</v>
      </c>
      <c r="K145" s="321">
        <v>55</v>
      </c>
      <c r="L145" s="321">
        <v>82</v>
      </c>
      <c r="M145" s="321">
        <f t="shared" si="46"/>
        <v>137</v>
      </c>
      <c r="N145" s="321">
        <v>8</v>
      </c>
      <c r="O145" s="321">
        <v>3</v>
      </c>
      <c r="P145" s="321">
        <f t="shared" si="47"/>
        <v>11</v>
      </c>
      <c r="Q145" s="321">
        <v>0</v>
      </c>
      <c r="R145" s="321">
        <v>0</v>
      </c>
      <c r="S145" s="321">
        <f t="shared" si="48"/>
        <v>0</v>
      </c>
      <c r="T145" s="321"/>
      <c r="U145" s="321"/>
      <c r="V145" s="321">
        <f t="shared" si="41"/>
        <v>0</v>
      </c>
      <c r="W145" s="201"/>
    </row>
    <row r="146" spans="1:23" x14ac:dyDescent="0.2">
      <c r="A146" s="359" t="s">
        <v>508</v>
      </c>
      <c r="B146" s="321">
        <f t="shared" si="58"/>
        <v>98</v>
      </c>
      <c r="C146" s="321">
        <f t="shared" si="58"/>
        <v>66</v>
      </c>
      <c r="D146" s="321">
        <f t="shared" si="59"/>
        <v>164</v>
      </c>
      <c r="E146" s="321">
        <v>48</v>
      </c>
      <c r="F146" s="321">
        <v>30</v>
      </c>
      <c r="G146" s="321">
        <f t="shared" si="44"/>
        <v>78</v>
      </c>
      <c r="H146" s="321">
        <v>4</v>
      </c>
      <c r="I146" s="321">
        <v>0</v>
      </c>
      <c r="J146" s="321">
        <f t="shared" si="45"/>
        <v>4</v>
      </c>
      <c r="K146" s="321">
        <v>21</v>
      </c>
      <c r="L146" s="321">
        <v>8</v>
      </c>
      <c r="M146" s="321">
        <f t="shared" si="46"/>
        <v>29</v>
      </c>
      <c r="N146" s="321">
        <v>15</v>
      </c>
      <c r="O146" s="321">
        <v>17</v>
      </c>
      <c r="P146" s="321">
        <f t="shared" si="47"/>
        <v>32</v>
      </c>
      <c r="Q146" s="321">
        <v>10</v>
      </c>
      <c r="R146" s="321">
        <v>11</v>
      </c>
      <c r="S146" s="321">
        <f t="shared" si="48"/>
        <v>21</v>
      </c>
      <c r="T146" s="321"/>
      <c r="U146" s="321"/>
      <c r="V146" s="321">
        <f t="shared" si="41"/>
        <v>0</v>
      </c>
      <c r="W146" s="201"/>
    </row>
    <row r="147" spans="1:23" x14ac:dyDescent="0.2">
      <c r="A147" s="359" t="s">
        <v>594</v>
      </c>
      <c r="B147" s="321">
        <f t="shared" si="58"/>
        <v>114</v>
      </c>
      <c r="C147" s="321">
        <f t="shared" si="58"/>
        <v>441</v>
      </c>
      <c r="D147" s="321">
        <f t="shared" si="59"/>
        <v>555</v>
      </c>
      <c r="E147" s="321">
        <v>73</v>
      </c>
      <c r="F147" s="321">
        <v>278</v>
      </c>
      <c r="G147" s="321">
        <f t="shared" si="44"/>
        <v>351</v>
      </c>
      <c r="H147" s="321">
        <v>22</v>
      </c>
      <c r="I147" s="321">
        <v>100</v>
      </c>
      <c r="J147" s="321">
        <f t="shared" si="45"/>
        <v>122</v>
      </c>
      <c r="K147" s="321">
        <v>18</v>
      </c>
      <c r="L147" s="321">
        <v>63</v>
      </c>
      <c r="M147" s="321">
        <f t="shared" si="46"/>
        <v>81</v>
      </c>
      <c r="N147" s="321">
        <v>0</v>
      </c>
      <c r="O147" s="321">
        <v>0</v>
      </c>
      <c r="P147" s="321">
        <f t="shared" si="47"/>
        <v>0</v>
      </c>
      <c r="Q147" s="321">
        <v>1</v>
      </c>
      <c r="R147" s="321">
        <v>0</v>
      </c>
      <c r="S147" s="321">
        <f>+R147+Q147</f>
        <v>1</v>
      </c>
      <c r="T147" s="321"/>
      <c r="U147" s="321"/>
      <c r="V147" s="321">
        <f t="shared" si="41"/>
        <v>0</v>
      </c>
      <c r="W147" s="201"/>
    </row>
    <row r="148" spans="1:23" s="325" customFormat="1" x14ac:dyDescent="0.2">
      <c r="A148" s="359" t="s">
        <v>595</v>
      </c>
      <c r="B148" s="321">
        <f t="shared" si="58"/>
        <v>42</v>
      </c>
      <c r="C148" s="321">
        <f t="shared" si="58"/>
        <v>165</v>
      </c>
      <c r="D148" s="321">
        <f t="shared" si="59"/>
        <v>207</v>
      </c>
      <c r="E148" s="321">
        <v>22</v>
      </c>
      <c r="F148" s="321">
        <v>62</v>
      </c>
      <c r="G148" s="321">
        <f t="shared" si="44"/>
        <v>84</v>
      </c>
      <c r="H148" s="321">
        <v>9</v>
      </c>
      <c r="I148" s="321">
        <v>50</v>
      </c>
      <c r="J148" s="321">
        <f t="shared" si="45"/>
        <v>59</v>
      </c>
      <c r="K148" s="321">
        <v>11</v>
      </c>
      <c r="L148" s="321">
        <v>53</v>
      </c>
      <c r="M148" s="321">
        <f t="shared" si="46"/>
        <v>64</v>
      </c>
      <c r="N148" s="321"/>
      <c r="O148" s="321"/>
      <c r="P148" s="321">
        <f t="shared" si="47"/>
        <v>0</v>
      </c>
      <c r="Q148" s="321">
        <v>0</v>
      </c>
      <c r="R148" s="321">
        <v>0</v>
      </c>
      <c r="S148" s="321">
        <f>+R148+Q148</f>
        <v>0</v>
      </c>
      <c r="T148" s="321"/>
      <c r="U148" s="321"/>
      <c r="V148" s="321">
        <f t="shared" si="41"/>
        <v>0</v>
      </c>
      <c r="W148" s="201"/>
    </row>
    <row r="149" spans="1:23" x14ac:dyDescent="0.2">
      <c r="A149" s="359" t="s">
        <v>590</v>
      </c>
      <c r="B149" s="321">
        <f t="shared" si="58"/>
        <v>87</v>
      </c>
      <c r="C149" s="321">
        <f t="shared" si="58"/>
        <v>76</v>
      </c>
      <c r="D149" s="321">
        <f t="shared" si="59"/>
        <v>163</v>
      </c>
      <c r="E149" s="321">
        <v>52</v>
      </c>
      <c r="F149" s="321">
        <v>37</v>
      </c>
      <c r="G149" s="321">
        <f t="shared" si="44"/>
        <v>89</v>
      </c>
      <c r="H149" s="321">
        <v>2</v>
      </c>
      <c r="I149" s="321">
        <v>1</v>
      </c>
      <c r="J149" s="321">
        <f t="shared" si="45"/>
        <v>3</v>
      </c>
      <c r="K149" s="321">
        <v>27</v>
      </c>
      <c r="L149" s="321">
        <v>28</v>
      </c>
      <c r="M149" s="321">
        <f t="shared" si="46"/>
        <v>55</v>
      </c>
      <c r="N149" s="321">
        <v>6</v>
      </c>
      <c r="O149" s="321">
        <v>10</v>
      </c>
      <c r="P149" s="321">
        <f t="shared" si="47"/>
        <v>16</v>
      </c>
      <c r="Q149" s="321"/>
      <c r="R149" s="321"/>
      <c r="S149" s="321">
        <f t="shared" ref="S149:S180" si="60">+R149+Q149</f>
        <v>0</v>
      </c>
      <c r="T149" s="330">
        <f>SUM(T150:T158)</f>
        <v>0</v>
      </c>
      <c r="U149" s="330">
        <f>SUM(U150:U158)</f>
        <v>0</v>
      </c>
      <c r="V149" s="330">
        <f t="shared" si="41"/>
        <v>0</v>
      </c>
      <c r="W149" s="201"/>
    </row>
    <row r="150" spans="1:23" x14ac:dyDescent="0.2">
      <c r="A150" s="357" t="s">
        <v>128</v>
      </c>
      <c r="B150" s="330">
        <f>SUM(B151:B161)</f>
        <v>1625</v>
      </c>
      <c r="C150" s="330">
        <f>SUM(C151:C161)</f>
        <v>1647</v>
      </c>
      <c r="D150" s="330">
        <f>+C150+B150</f>
        <v>3272</v>
      </c>
      <c r="E150" s="330">
        <f>SUM(E151:E161)</f>
        <v>836</v>
      </c>
      <c r="F150" s="330">
        <f>SUM(F151:F161)</f>
        <v>810</v>
      </c>
      <c r="G150" s="330">
        <f t="shared" si="44"/>
        <v>1646</v>
      </c>
      <c r="H150" s="330">
        <f>SUM(H151:H161)</f>
        <v>259</v>
      </c>
      <c r="I150" s="330">
        <f>SUM(I151:I161)</f>
        <v>270</v>
      </c>
      <c r="J150" s="330">
        <f t="shared" si="45"/>
        <v>529</v>
      </c>
      <c r="K150" s="330">
        <f>SUM(K151:K161)</f>
        <v>261</v>
      </c>
      <c r="L150" s="330">
        <f>SUM(L151:L161)</f>
        <v>275</v>
      </c>
      <c r="M150" s="330">
        <f t="shared" si="46"/>
        <v>536</v>
      </c>
      <c r="N150" s="330">
        <f>SUM(N151:N161)</f>
        <v>216</v>
      </c>
      <c r="O150" s="330">
        <f>SUM(O151:O161)</f>
        <v>254</v>
      </c>
      <c r="P150" s="330">
        <f t="shared" si="47"/>
        <v>470</v>
      </c>
      <c r="Q150" s="330">
        <f>SUM(Q151:Q161)</f>
        <v>53</v>
      </c>
      <c r="R150" s="330">
        <f>SUM(R151:R161)</f>
        <v>38</v>
      </c>
      <c r="S150" s="330">
        <f t="shared" si="60"/>
        <v>91</v>
      </c>
      <c r="T150" s="321"/>
      <c r="U150" s="321"/>
      <c r="V150" s="321">
        <f t="shared" si="41"/>
        <v>0</v>
      </c>
      <c r="W150" s="201"/>
    </row>
    <row r="151" spans="1:23" x14ac:dyDescent="0.2">
      <c r="A151" s="359" t="s">
        <v>564</v>
      </c>
      <c r="B151" s="321">
        <f t="shared" ref="B151:C161" si="61">+E151+H151+K151+N151+Q151</f>
        <v>174</v>
      </c>
      <c r="C151" s="321">
        <f t="shared" si="61"/>
        <v>53</v>
      </c>
      <c r="D151" s="321">
        <f t="shared" ref="D151:D161" si="62">SUM(B151:C151)</f>
        <v>227</v>
      </c>
      <c r="E151" s="321">
        <v>104</v>
      </c>
      <c r="F151" s="321">
        <v>28</v>
      </c>
      <c r="G151" s="321">
        <f t="shared" si="44"/>
        <v>132</v>
      </c>
      <c r="H151" s="321">
        <v>21</v>
      </c>
      <c r="I151" s="321">
        <v>13</v>
      </c>
      <c r="J151" s="321">
        <f t="shared" si="45"/>
        <v>34</v>
      </c>
      <c r="K151" s="321">
        <v>26</v>
      </c>
      <c r="L151" s="321">
        <v>6</v>
      </c>
      <c r="M151" s="321">
        <f t="shared" si="46"/>
        <v>32</v>
      </c>
      <c r="N151" s="321">
        <v>18</v>
      </c>
      <c r="O151" s="321">
        <v>6</v>
      </c>
      <c r="P151" s="321">
        <f t="shared" si="47"/>
        <v>24</v>
      </c>
      <c r="Q151" s="321">
        <v>5</v>
      </c>
      <c r="R151" s="321">
        <v>0</v>
      </c>
      <c r="S151" s="321">
        <f t="shared" si="60"/>
        <v>5</v>
      </c>
      <c r="T151" s="321"/>
      <c r="U151" s="321"/>
      <c r="V151" s="321">
        <f t="shared" si="41"/>
        <v>0</v>
      </c>
      <c r="W151" s="201"/>
    </row>
    <row r="152" spans="1:23" s="325" customFormat="1" x14ac:dyDescent="0.2">
      <c r="A152" s="359" t="s">
        <v>569</v>
      </c>
      <c r="B152" s="321">
        <f t="shared" si="61"/>
        <v>247</v>
      </c>
      <c r="C152" s="321">
        <f t="shared" si="61"/>
        <v>89</v>
      </c>
      <c r="D152" s="321">
        <f t="shared" si="62"/>
        <v>336</v>
      </c>
      <c r="E152" s="321">
        <v>134</v>
      </c>
      <c r="F152" s="321">
        <v>51</v>
      </c>
      <c r="G152" s="321">
        <f t="shared" si="44"/>
        <v>185</v>
      </c>
      <c r="H152" s="321">
        <v>42</v>
      </c>
      <c r="I152" s="321">
        <v>14</v>
      </c>
      <c r="J152" s="321">
        <f t="shared" si="45"/>
        <v>56</v>
      </c>
      <c r="K152" s="321">
        <v>38</v>
      </c>
      <c r="L152" s="321">
        <v>11</v>
      </c>
      <c r="M152" s="321">
        <f t="shared" si="46"/>
        <v>49</v>
      </c>
      <c r="N152" s="321">
        <v>30</v>
      </c>
      <c r="O152" s="321">
        <v>13</v>
      </c>
      <c r="P152" s="321">
        <f t="shared" si="47"/>
        <v>43</v>
      </c>
      <c r="Q152" s="321">
        <v>3</v>
      </c>
      <c r="R152" s="321">
        <v>0</v>
      </c>
      <c r="S152" s="321">
        <f t="shared" si="60"/>
        <v>3</v>
      </c>
      <c r="T152" s="321"/>
      <c r="U152" s="321"/>
      <c r="V152" s="321">
        <f t="shared" si="41"/>
        <v>0</v>
      </c>
      <c r="W152" s="201"/>
    </row>
    <row r="153" spans="1:23" x14ac:dyDescent="0.2">
      <c r="A153" s="359" t="s">
        <v>571</v>
      </c>
      <c r="B153" s="321">
        <f t="shared" si="61"/>
        <v>187</v>
      </c>
      <c r="C153" s="321">
        <f t="shared" si="61"/>
        <v>53</v>
      </c>
      <c r="D153" s="321">
        <f t="shared" si="62"/>
        <v>240</v>
      </c>
      <c r="E153" s="321">
        <v>111</v>
      </c>
      <c r="F153" s="321">
        <v>24</v>
      </c>
      <c r="G153" s="321">
        <f t="shared" si="44"/>
        <v>135</v>
      </c>
      <c r="H153" s="321">
        <v>24</v>
      </c>
      <c r="I153" s="321">
        <v>8</v>
      </c>
      <c r="J153" s="321">
        <f t="shared" si="45"/>
        <v>32</v>
      </c>
      <c r="K153" s="321">
        <v>24</v>
      </c>
      <c r="L153" s="321">
        <v>12</v>
      </c>
      <c r="M153" s="321">
        <f t="shared" si="46"/>
        <v>36</v>
      </c>
      <c r="N153" s="321">
        <v>11</v>
      </c>
      <c r="O153" s="321">
        <v>6</v>
      </c>
      <c r="P153" s="321">
        <f t="shared" si="47"/>
        <v>17</v>
      </c>
      <c r="Q153" s="321">
        <v>17</v>
      </c>
      <c r="R153" s="321">
        <v>3</v>
      </c>
      <c r="S153" s="321">
        <f t="shared" si="60"/>
        <v>20</v>
      </c>
      <c r="T153" s="321"/>
      <c r="U153" s="321"/>
      <c r="V153" s="321">
        <f t="shared" si="41"/>
        <v>0</v>
      </c>
      <c r="W153" s="201"/>
    </row>
    <row r="154" spans="1:23" x14ac:dyDescent="0.2">
      <c r="A154" s="359" t="s">
        <v>533</v>
      </c>
      <c r="B154" s="321">
        <f t="shared" si="61"/>
        <v>63</v>
      </c>
      <c r="C154" s="321">
        <f t="shared" si="61"/>
        <v>73</v>
      </c>
      <c r="D154" s="321">
        <f t="shared" si="62"/>
        <v>136</v>
      </c>
      <c r="E154" s="321">
        <v>35</v>
      </c>
      <c r="F154" s="321">
        <v>36</v>
      </c>
      <c r="G154" s="321">
        <f t="shared" si="44"/>
        <v>71</v>
      </c>
      <c r="H154" s="321">
        <v>6</v>
      </c>
      <c r="I154" s="321">
        <v>16</v>
      </c>
      <c r="J154" s="321">
        <f t="shared" si="45"/>
        <v>22</v>
      </c>
      <c r="K154" s="321">
        <v>12</v>
      </c>
      <c r="L154" s="321">
        <v>6</v>
      </c>
      <c r="M154" s="321">
        <f t="shared" si="46"/>
        <v>18</v>
      </c>
      <c r="N154" s="321">
        <v>10</v>
      </c>
      <c r="O154" s="321">
        <v>15</v>
      </c>
      <c r="P154" s="321">
        <f t="shared" si="47"/>
        <v>25</v>
      </c>
      <c r="Q154" s="321">
        <v>0</v>
      </c>
      <c r="R154" s="321">
        <v>0</v>
      </c>
      <c r="S154" s="321">
        <f t="shared" si="60"/>
        <v>0</v>
      </c>
      <c r="T154" s="321"/>
      <c r="U154" s="321"/>
      <c r="V154" s="321">
        <f t="shared" si="41"/>
        <v>0</v>
      </c>
      <c r="W154" s="201"/>
    </row>
    <row r="155" spans="1:23" x14ac:dyDescent="0.2">
      <c r="A155" s="359" t="s">
        <v>588</v>
      </c>
      <c r="B155" s="321">
        <f t="shared" si="61"/>
        <v>156</v>
      </c>
      <c r="C155" s="321">
        <f t="shared" si="61"/>
        <v>233</v>
      </c>
      <c r="D155" s="321">
        <f t="shared" si="62"/>
        <v>389</v>
      </c>
      <c r="E155" s="321">
        <v>79</v>
      </c>
      <c r="F155" s="321">
        <v>116</v>
      </c>
      <c r="G155" s="321">
        <f t="shared" si="44"/>
        <v>195</v>
      </c>
      <c r="H155" s="321">
        <v>26</v>
      </c>
      <c r="I155" s="321">
        <v>37</v>
      </c>
      <c r="J155" s="321">
        <f t="shared" si="45"/>
        <v>63</v>
      </c>
      <c r="K155" s="321">
        <v>21</v>
      </c>
      <c r="L155" s="321">
        <v>38</v>
      </c>
      <c r="M155" s="321">
        <f t="shared" si="46"/>
        <v>59</v>
      </c>
      <c r="N155" s="321">
        <v>20</v>
      </c>
      <c r="O155" s="321">
        <v>36</v>
      </c>
      <c r="P155" s="321">
        <f t="shared" si="47"/>
        <v>56</v>
      </c>
      <c r="Q155" s="321">
        <v>10</v>
      </c>
      <c r="R155" s="321">
        <v>6</v>
      </c>
      <c r="S155" s="321">
        <f t="shared" si="60"/>
        <v>16</v>
      </c>
      <c r="T155" s="321"/>
      <c r="U155" s="321"/>
      <c r="V155" s="321">
        <f t="shared" si="41"/>
        <v>0</v>
      </c>
      <c r="W155" s="201"/>
    </row>
    <row r="156" spans="1:23" x14ac:dyDescent="0.2">
      <c r="A156" s="359" t="s">
        <v>539</v>
      </c>
      <c r="B156" s="321">
        <f t="shared" si="61"/>
        <v>130</v>
      </c>
      <c r="C156" s="321">
        <f t="shared" si="61"/>
        <v>195</v>
      </c>
      <c r="D156" s="321">
        <f t="shared" si="62"/>
        <v>325</v>
      </c>
      <c r="E156" s="321">
        <v>65</v>
      </c>
      <c r="F156" s="321">
        <v>87</v>
      </c>
      <c r="G156" s="321">
        <f t="shared" si="44"/>
        <v>152</v>
      </c>
      <c r="H156" s="321">
        <v>23</v>
      </c>
      <c r="I156" s="321">
        <v>31</v>
      </c>
      <c r="J156" s="321">
        <f t="shared" si="45"/>
        <v>54</v>
      </c>
      <c r="K156" s="321">
        <v>20</v>
      </c>
      <c r="L156" s="321">
        <v>38</v>
      </c>
      <c r="M156" s="321">
        <f t="shared" si="46"/>
        <v>58</v>
      </c>
      <c r="N156" s="321">
        <v>19</v>
      </c>
      <c r="O156" s="321">
        <v>37</v>
      </c>
      <c r="P156" s="321">
        <f t="shared" si="47"/>
        <v>56</v>
      </c>
      <c r="Q156" s="321">
        <v>3</v>
      </c>
      <c r="R156" s="321">
        <v>2</v>
      </c>
      <c r="S156" s="321">
        <f t="shared" si="60"/>
        <v>5</v>
      </c>
      <c r="T156" s="321"/>
      <c r="U156" s="321"/>
      <c r="V156" s="321">
        <f t="shared" si="41"/>
        <v>0</v>
      </c>
      <c r="W156" s="201"/>
    </row>
    <row r="157" spans="1:23" x14ac:dyDescent="0.2">
      <c r="A157" s="359" t="s">
        <v>541</v>
      </c>
      <c r="B157" s="321">
        <f t="shared" si="61"/>
        <v>333</v>
      </c>
      <c r="C157" s="321">
        <f t="shared" si="61"/>
        <v>499</v>
      </c>
      <c r="D157" s="321">
        <f t="shared" si="62"/>
        <v>832</v>
      </c>
      <c r="E157" s="321">
        <v>149</v>
      </c>
      <c r="F157" s="321">
        <v>246</v>
      </c>
      <c r="G157" s="321">
        <f t="shared" si="44"/>
        <v>395</v>
      </c>
      <c r="H157" s="321">
        <v>61</v>
      </c>
      <c r="I157" s="321">
        <v>89</v>
      </c>
      <c r="J157" s="321">
        <f t="shared" si="45"/>
        <v>150</v>
      </c>
      <c r="K157" s="321">
        <v>60</v>
      </c>
      <c r="L157" s="321">
        <v>85</v>
      </c>
      <c r="M157" s="321">
        <f t="shared" si="46"/>
        <v>145</v>
      </c>
      <c r="N157" s="321">
        <v>57</v>
      </c>
      <c r="O157" s="321">
        <v>73</v>
      </c>
      <c r="P157" s="321">
        <f t="shared" si="47"/>
        <v>130</v>
      </c>
      <c r="Q157" s="321">
        <v>6</v>
      </c>
      <c r="R157" s="321">
        <v>6</v>
      </c>
      <c r="S157" s="321">
        <f t="shared" si="60"/>
        <v>12</v>
      </c>
      <c r="T157" s="321"/>
      <c r="U157" s="321"/>
      <c r="V157" s="321">
        <f t="shared" si="41"/>
        <v>0</v>
      </c>
      <c r="W157" s="201"/>
    </row>
    <row r="158" spans="1:23" x14ac:dyDescent="0.2">
      <c r="A158" s="359" t="s">
        <v>543</v>
      </c>
      <c r="B158" s="321">
        <f t="shared" si="61"/>
        <v>53</v>
      </c>
      <c r="C158" s="321">
        <f t="shared" si="61"/>
        <v>77</v>
      </c>
      <c r="D158" s="321">
        <f t="shared" si="62"/>
        <v>130</v>
      </c>
      <c r="E158" s="321">
        <v>27</v>
      </c>
      <c r="F158" s="321">
        <v>45</v>
      </c>
      <c r="G158" s="321">
        <f t="shared" si="44"/>
        <v>72</v>
      </c>
      <c r="H158" s="321">
        <v>10</v>
      </c>
      <c r="I158" s="321">
        <v>13</v>
      </c>
      <c r="J158" s="321">
        <f t="shared" si="45"/>
        <v>23</v>
      </c>
      <c r="K158" s="321">
        <v>8</v>
      </c>
      <c r="L158" s="321">
        <v>11</v>
      </c>
      <c r="M158" s="321">
        <f t="shared" si="46"/>
        <v>19</v>
      </c>
      <c r="N158" s="321">
        <v>7</v>
      </c>
      <c r="O158" s="321">
        <v>8</v>
      </c>
      <c r="P158" s="321">
        <f t="shared" si="47"/>
        <v>15</v>
      </c>
      <c r="Q158" s="321">
        <v>1</v>
      </c>
      <c r="R158" s="321">
        <v>0</v>
      </c>
      <c r="S158" s="321">
        <f t="shared" si="60"/>
        <v>1</v>
      </c>
      <c r="T158" s="321"/>
      <c r="U158" s="321"/>
      <c r="V158" s="321">
        <f t="shared" si="41"/>
        <v>0</v>
      </c>
      <c r="W158" s="201"/>
    </row>
    <row r="159" spans="1:23" x14ac:dyDescent="0.2">
      <c r="A159" s="359" t="s">
        <v>590</v>
      </c>
      <c r="B159" s="321">
        <f t="shared" si="61"/>
        <v>133</v>
      </c>
      <c r="C159" s="321">
        <f t="shared" si="61"/>
        <v>143</v>
      </c>
      <c r="D159" s="321">
        <f t="shared" si="62"/>
        <v>276</v>
      </c>
      <c r="E159" s="321">
        <v>55</v>
      </c>
      <c r="F159" s="321">
        <v>58</v>
      </c>
      <c r="G159" s="321">
        <f t="shared" si="44"/>
        <v>113</v>
      </c>
      <c r="H159" s="321">
        <v>24</v>
      </c>
      <c r="I159" s="321">
        <v>22</v>
      </c>
      <c r="J159" s="321">
        <f t="shared" si="45"/>
        <v>46</v>
      </c>
      <c r="K159" s="321">
        <v>29</v>
      </c>
      <c r="L159" s="321">
        <v>31</v>
      </c>
      <c r="M159" s="321">
        <f t="shared" si="46"/>
        <v>60</v>
      </c>
      <c r="N159" s="321">
        <v>21</v>
      </c>
      <c r="O159" s="321">
        <v>28</v>
      </c>
      <c r="P159" s="321">
        <f t="shared" si="47"/>
        <v>49</v>
      </c>
      <c r="Q159" s="321">
        <v>4</v>
      </c>
      <c r="R159" s="321">
        <v>4</v>
      </c>
      <c r="S159" s="321">
        <f t="shared" si="60"/>
        <v>8</v>
      </c>
      <c r="T159" s="330">
        <f>SUM(T160:T163)</f>
        <v>0</v>
      </c>
      <c r="U159" s="330">
        <f>SUM(U160:U163)</f>
        <v>0</v>
      </c>
      <c r="V159" s="330">
        <f t="shared" si="41"/>
        <v>0</v>
      </c>
      <c r="W159" s="201"/>
    </row>
    <row r="160" spans="1:23" ht="24" x14ac:dyDescent="0.2">
      <c r="A160" s="362" t="s">
        <v>696</v>
      </c>
      <c r="B160" s="321">
        <f t="shared" si="61"/>
        <v>45</v>
      </c>
      <c r="C160" s="321">
        <f t="shared" si="61"/>
        <v>14</v>
      </c>
      <c r="D160" s="321">
        <f t="shared" si="62"/>
        <v>59</v>
      </c>
      <c r="E160" s="321">
        <v>35</v>
      </c>
      <c r="F160" s="321">
        <v>11</v>
      </c>
      <c r="G160" s="321">
        <f t="shared" si="44"/>
        <v>46</v>
      </c>
      <c r="H160" s="321">
        <v>3</v>
      </c>
      <c r="I160" s="321"/>
      <c r="J160" s="321">
        <f t="shared" si="45"/>
        <v>3</v>
      </c>
      <c r="K160" s="321"/>
      <c r="L160" s="321">
        <v>2</v>
      </c>
      <c r="M160" s="321">
        <f t="shared" si="46"/>
        <v>2</v>
      </c>
      <c r="N160" s="321">
        <v>7</v>
      </c>
      <c r="O160" s="321">
        <v>1</v>
      </c>
      <c r="P160" s="321">
        <f t="shared" si="47"/>
        <v>8</v>
      </c>
      <c r="Q160" s="321"/>
      <c r="R160" s="321"/>
      <c r="S160" s="321">
        <f t="shared" si="60"/>
        <v>0</v>
      </c>
      <c r="T160" s="321"/>
      <c r="U160" s="321"/>
      <c r="V160" s="321">
        <f t="shared" ref="V160:V169" si="63">+U160+T160</f>
        <v>0</v>
      </c>
      <c r="W160" s="201"/>
    </row>
    <row r="161" spans="1:23" ht="24" x14ac:dyDescent="0.2">
      <c r="A161" s="362" t="s">
        <v>549</v>
      </c>
      <c r="B161" s="321">
        <f t="shared" si="61"/>
        <v>104</v>
      </c>
      <c r="C161" s="321">
        <f t="shared" si="61"/>
        <v>218</v>
      </c>
      <c r="D161" s="321">
        <f t="shared" si="62"/>
        <v>322</v>
      </c>
      <c r="E161" s="321">
        <v>42</v>
      </c>
      <c r="F161" s="321">
        <v>108</v>
      </c>
      <c r="G161" s="321">
        <f t="shared" ref="G161:G180" si="64">+F161+E161</f>
        <v>150</v>
      </c>
      <c r="H161" s="321">
        <v>19</v>
      </c>
      <c r="I161" s="321">
        <v>27</v>
      </c>
      <c r="J161" s="321">
        <f t="shared" ref="J161:J180" si="65">+I161+H161</f>
        <v>46</v>
      </c>
      <c r="K161" s="321">
        <v>23</v>
      </c>
      <c r="L161" s="321">
        <v>35</v>
      </c>
      <c r="M161" s="321">
        <f t="shared" ref="M161:M180" si="66">+L161+K161</f>
        <v>58</v>
      </c>
      <c r="N161" s="321">
        <v>16</v>
      </c>
      <c r="O161" s="321">
        <v>31</v>
      </c>
      <c r="P161" s="321">
        <f t="shared" ref="P161:P180" si="67">+O161+N161</f>
        <v>47</v>
      </c>
      <c r="Q161" s="321">
        <v>4</v>
      </c>
      <c r="R161" s="321">
        <v>17</v>
      </c>
      <c r="S161" s="321">
        <f t="shared" si="60"/>
        <v>21</v>
      </c>
      <c r="T161" s="321"/>
      <c r="U161" s="321"/>
      <c r="V161" s="321">
        <f t="shared" si="63"/>
        <v>0</v>
      </c>
      <c r="W161" s="201"/>
    </row>
    <row r="162" spans="1:23" x14ac:dyDescent="0.2">
      <c r="A162" s="357" t="s">
        <v>348</v>
      </c>
      <c r="B162" s="330">
        <f>SUM(B163:B168)</f>
        <v>493</v>
      </c>
      <c r="C162" s="330">
        <f>SUM(C163:C168)</f>
        <v>624</v>
      </c>
      <c r="D162" s="330">
        <f>+C162+B162</f>
        <v>1117</v>
      </c>
      <c r="E162" s="330">
        <f>SUM(E163:E168)</f>
        <v>185</v>
      </c>
      <c r="F162" s="330">
        <f>SUM(F163:F168)</f>
        <v>257</v>
      </c>
      <c r="G162" s="330">
        <f t="shared" si="64"/>
        <v>442</v>
      </c>
      <c r="H162" s="330">
        <f>SUM(H163:H168)</f>
        <v>121</v>
      </c>
      <c r="I162" s="330">
        <f>SUM(I163:I168)</f>
        <v>117</v>
      </c>
      <c r="J162" s="330">
        <f t="shared" si="65"/>
        <v>238</v>
      </c>
      <c r="K162" s="330">
        <f>SUM(K163:K168)</f>
        <v>97</v>
      </c>
      <c r="L162" s="330">
        <f>SUM(L163:L168)</f>
        <v>169</v>
      </c>
      <c r="M162" s="330">
        <f t="shared" si="66"/>
        <v>266</v>
      </c>
      <c r="N162" s="330">
        <f>SUM(N163:N168)</f>
        <v>75</v>
      </c>
      <c r="O162" s="330">
        <f>SUM(O163:O168)</f>
        <v>77</v>
      </c>
      <c r="P162" s="330">
        <f t="shared" si="67"/>
        <v>152</v>
      </c>
      <c r="Q162" s="330">
        <f>SUM(Q163:Q168)</f>
        <v>15</v>
      </c>
      <c r="R162" s="330">
        <f>SUM(R163:R168)</f>
        <v>4</v>
      </c>
      <c r="S162" s="330">
        <f t="shared" si="60"/>
        <v>19</v>
      </c>
      <c r="T162" s="321"/>
      <c r="U162" s="321"/>
      <c r="V162" s="321">
        <f t="shared" si="63"/>
        <v>0</v>
      </c>
      <c r="W162" s="201"/>
    </row>
    <row r="163" spans="1:23" x14ac:dyDescent="0.2">
      <c r="A163" s="359" t="s">
        <v>564</v>
      </c>
      <c r="B163" s="321">
        <f t="shared" ref="B163:C168" si="68">+E163+H163+K163+N163+Q163</f>
        <v>100</v>
      </c>
      <c r="C163" s="321">
        <f t="shared" si="68"/>
        <v>33</v>
      </c>
      <c r="D163" s="321">
        <f t="shared" ref="D163:D168" si="69">SUM(B163:C163)</f>
        <v>133</v>
      </c>
      <c r="E163" s="321">
        <v>32</v>
      </c>
      <c r="F163" s="321">
        <v>11</v>
      </c>
      <c r="G163" s="321">
        <f t="shared" si="64"/>
        <v>43</v>
      </c>
      <c r="H163" s="321">
        <v>34</v>
      </c>
      <c r="I163" s="321">
        <v>8</v>
      </c>
      <c r="J163" s="321">
        <f t="shared" si="65"/>
        <v>42</v>
      </c>
      <c r="K163" s="321">
        <v>14</v>
      </c>
      <c r="L163" s="321">
        <v>11</v>
      </c>
      <c r="M163" s="321">
        <f t="shared" si="66"/>
        <v>25</v>
      </c>
      <c r="N163" s="321">
        <v>13</v>
      </c>
      <c r="O163" s="321">
        <v>3</v>
      </c>
      <c r="P163" s="321">
        <f t="shared" si="67"/>
        <v>16</v>
      </c>
      <c r="Q163" s="321">
        <v>7</v>
      </c>
      <c r="R163" s="321"/>
      <c r="S163" s="321">
        <f t="shared" si="60"/>
        <v>7</v>
      </c>
      <c r="T163" s="321"/>
      <c r="U163" s="321"/>
      <c r="V163" s="321">
        <f t="shared" si="63"/>
        <v>0</v>
      </c>
      <c r="W163" s="201"/>
    </row>
    <row r="164" spans="1:23" x14ac:dyDescent="0.2">
      <c r="A164" s="359" t="s">
        <v>539</v>
      </c>
      <c r="B164" s="321">
        <f t="shared" si="68"/>
        <v>80</v>
      </c>
      <c r="C164" s="321">
        <f t="shared" si="68"/>
        <v>117</v>
      </c>
      <c r="D164" s="321">
        <f t="shared" si="69"/>
        <v>197</v>
      </c>
      <c r="E164" s="321">
        <v>28</v>
      </c>
      <c r="F164" s="321">
        <v>58</v>
      </c>
      <c r="G164" s="321">
        <f t="shared" si="64"/>
        <v>86</v>
      </c>
      <c r="H164" s="321">
        <v>17</v>
      </c>
      <c r="I164" s="321">
        <v>20</v>
      </c>
      <c r="J164" s="321">
        <f t="shared" si="65"/>
        <v>37</v>
      </c>
      <c r="K164" s="321">
        <v>21</v>
      </c>
      <c r="L164" s="321">
        <v>28</v>
      </c>
      <c r="M164" s="321">
        <f t="shared" si="66"/>
        <v>49</v>
      </c>
      <c r="N164" s="321">
        <v>12</v>
      </c>
      <c r="O164" s="321">
        <v>10</v>
      </c>
      <c r="P164" s="321">
        <f t="shared" si="67"/>
        <v>22</v>
      </c>
      <c r="Q164" s="321">
        <v>2</v>
      </c>
      <c r="R164" s="321">
        <v>1</v>
      </c>
      <c r="S164" s="321">
        <f t="shared" si="60"/>
        <v>3</v>
      </c>
      <c r="T164" s="330">
        <f>SUM(T165:T171)</f>
        <v>0</v>
      </c>
      <c r="U164" s="330">
        <f>SUM(U165:U171)</f>
        <v>0</v>
      </c>
      <c r="V164" s="330">
        <f t="shared" si="63"/>
        <v>0</v>
      </c>
      <c r="W164" s="201"/>
    </row>
    <row r="165" spans="1:23" x14ac:dyDescent="0.2">
      <c r="A165" s="359" t="s">
        <v>541</v>
      </c>
      <c r="B165" s="321">
        <f t="shared" si="68"/>
        <v>145</v>
      </c>
      <c r="C165" s="321">
        <f t="shared" si="68"/>
        <v>158</v>
      </c>
      <c r="D165" s="321">
        <f t="shared" si="69"/>
        <v>303</v>
      </c>
      <c r="E165" s="321">
        <v>60</v>
      </c>
      <c r="F165" s="321">
        <v>73</v>
      </c>
      <c r="G165" s="321">
        <f t="shared" si="64"/>
        <v>133</v>
      </c>
      <c r="H165" s="321">
        <v>24</v>
      </c>
      <c r="I165" s="321">
        <v>21</v>
      </c>
      <c r="J165" s="321">
        <f t="shared" si="65"/>
        <v>45</v>
      </c>
      <c r="K165" s="321">
        <v>35</v>
      </c>
      <c r="L165" s="321">
        <v>44</v>
      </c>
      <c r="M165" s="321">
        <f t="shared" si="66"/>
        <v>79</v>
      </c>
      <c r="N165" s="321">
        <v>23</v>
      </c>
      <c r="O165" s="321">
        <v>20</v>
      </c>
      <c r="P165" s="321">
        <f t="shared" si="67"/>
        <v>43</v>
      </c>
      <c r="Q165" s="321">
        <v>3</v>
      </c>
      <c r="R165" s="321"/>
      <c r="S165" s="321">
        <f t="shared" si="60"/>
        <v>3</v>
      </c>
      <c r="T165" s="321"/>
      <c r="U165" s="321"/>
      <c r="V165" s="321">
        <f t="shared" si="63"/>
        <v>0</v>
      </c>
      <c r="W165" s="201"/>
    </row>
    <row r="166" spans="1:23" x14ac:dyDescent="0.2">
      <c r="A166" s="359" t="s">
        <v>590</v>
      </c>
      <c r="B166" s="321">
        <f t="shared" si="68"/>
        <v>76</v>
      </c>
      <c r="C166" s="321">
        <f t="shared" si="68"/>
        <v>60</v>
      </c>
      <c r="D166" s="321">
        <f t="shared" si="69"/>
        <v>136</v>
      </c>
      <c r="E166" s="321">
        <v>31</v>
      </c>
      <c r="F166" s="321">
        <v>22</v>
      </c>
      <c r="G166" s="321">
        <f t="shared" si="64"/>
        <v>53</v>
      </c>
      <c r="H166" s="321">
        <v>16</v>
      </c>
      <c r="I166" s="321">
        <v>10</v>
      </c>
      <c r="J166" s="321">
        <f t="shared" si="65"/>
        <v>26</v>
      </c>
      <c r="K166" s="321">
        <v>10</v>
      </c>
      <c r="L166" s="321">
        <v>13</v>
      </c>
      <c r="M166" s="321">
        <f t="shared" si="66"/>
        <v>23</v>
      </c>
      <c r="N166" s="321">
        <v>18</v>
      </c>
      <c r="O166" s="321">
        <v>15</v>
      </c>
      <c r="P166" s="321">
        <f t="shared" si="67"/>
        <v>33</v>
      </c>
      <c r="Q166" s="321">
        <v>1</v>
      </c>
      <c r="R166" s="321"/>
      <c r="S166" s="321">
        <f t="shared" si="60"/>
        <v>1</v>
      </c>
      <c r="T166" s="321"/>
      <c r="U166" s="321"/>
      <c r="V166" s="321">
        <f t="shared" si="63"/>
        <v>0</v>
      </c>
      <c r="W166" s="201"/>
    </row>
    <row r="167" spans="1:23" s="325" customFormat="1" x14ac:dyDescent="0.2">
      <c r="A167" s="359" t="s">
        <v>548</v>
      </c>
      <c r="B167" s="321">
        <f t="shared" si="68"/>
        <v>64</v>
      </c>
      <c r="C167" s="321">
        <f t="shared" si="68"/>
        <v>207</v>
      </c>
      <c r="D167" s="321">
        <f t="shared" si="69"/>
        <v>271</v>
      </c>
      <c r="E167" s="321">
        <v>18</v>
      </c>
      <c r="F167" s="321">
        <v>59</v>
      </c>
      <c r="G167" s="321">
        <f t="shared" si="64"/>
        <v>77</v>
      </c>
      <c r="H167" s="321">
        <v>18</v>
      </c>
      <c r="I167" s="321">
        <v>43</v>
      </c>
      <c r="J167" s="321">
        <f t="shared" si="65"/>
        <v>61</v>
      </c>
      <c r="K167" s="321">
        <v>17</v>
      </c>
      <c r="L167" s="321">
        <v>73</v>
      </c>
      <c r="M167" s="321">
        <f t="shared" si="66"/>
        <v>90</v>
      </c>
      <c r="N167" s="321">
        <v>9</v>
      </c>
      <c r="O167" s="321">
        <v>29</v>
      </c>
      <c r="P167" s="321">
        <f t="shared" si="67"/>
        <v>38</v>
      </c>
      <c r="Q167" s="321">
        <v>2</v>
      </c>
      <c r="R167" s="321">
        <v>3</v>
      </c>
      <c r="S167" s="321">
        <f t="shared" si="60"/>
        <v>5</v>
      </c>
      <c r="T167" s="321"/>
      <c r="U167" s="321"/>
      <c r="V167" s="321">
        <f t="shared" si="63"/>
        <v>0</v>
      </c>
      <c r="W167" s="201"/>
    </row>
    <row r="168" spans="1:23" x14ac:dyDescent="0.2">
      <c r="A168" s="359" t="s">
        <v>553</v>
      </c>
      <c r="B168" s="321">
        <f t="shared" si="68"/>
        <v>28</v>
      </c>
      <c r="C168" s="321">
        <f t="shared" si="68"/>
        <v>49</v>
      </c>
      <c r="D168" s="321">
        <f t="shared" si="69"/>
        <v>77</v>
      </c>
      <c r="E168" s="321">
        <v>16</v>
      </c>
      <c r="F168" s="321">
        <v>34</v>
      </c>
      <c r="G168" s="321">
        <f t="shared" si="64"/>
        <v>50</v>
      </c>
      <c r="H168" s="321">
        <v>12</v>
      </c>
      <c r="I168" s="321">
        <v>15</v>
      </c>
      <c r="J168" s="321">
        <f t="shared" si="65"/>
        <v>27</v>
      </c>
      <c r="K168" s="321"/>
      <c r="L168" s="321"/>
      <c r="M168" s="321">
        <f t="shared" si="66"/>
        <v>0</v>
      </c>
      <c r="N168" s="321"/>
      <c r="O168" s="321"/>
      <c r="P168" s="321">
        <f t="shared" si="67"/>
        <v>0</v>
      </c>
      <c r="Q168" s="321"/>
      <c r="R168" s="321"/>
      <c r="S168" s="321">
        <f t="shared" si="60"/>
        <v>0</v>
      </c>
      <c r="T168" s="321"/>
      <c r="U168" s="321"/>
      <c r="V168" s="321">
        <f t="shared" si="63"/>
        <v>0</v>
      </c>
      <c r="W168" s="201"/>
    </row>
    <row r="169" spans="1:23" x14ac:dyDescent="0.2">
      <c r="A169" s="357" t="s">
        <v>123</v>
      </c>
      <c r="B169" s="330">
        <f>SUM(B170:B180)</f>
        <v>879</v>
      </c>
      <c r="C169" s="330">
        <f>SUM(C170:C180)</f>
        <v>1463</v>
      </c>
      <c r="D169" s="330">
        <f>+C169+B169</f>
        <v>2342</v>
      </c>
      <c r="E169" s="330">
        <f>SUM(E170:E180)</f>
        <v>370</v>
      </c>
      <c r="F169" s="330">
        <f>SUM(F170:F180)</f>
        <v>626</v>
      </c>
      <c r="G169" s="330">
        <f t="shared" si="64"/>
        <v>996</v>
      </c>
      <c r="H169" s="330">
        <f>SUM(H170:H180)</f>
        <v>153</v>
      </c>
      <c r="I169" s="330">
        <f>SUM(I170:I180)</f>
        <v>311</v>
      </c>
      <c r="J169" s="330">
        <f t="shared" si="65"/>
        <v>464</v>
      </c>
      <c r="K169" s="330">
        <f>SUM(K170:K180)</f>
        <v>185</v>
      </c>
      <c r="L169" s="330">
        <f>SUM(L170:L180)</f>
        <v>300</v>
      </c>
      <c r="M169" s="330">
        <f t="shared" si="66"/>
        <v>485</v>
      </c>
      <c r="N169" s="330">
        <f>SUM(N170:N180)</f>
        <v>90</v>
      </c>
      <c r="O169" s="330">
        <f>SUM(O170:O180)</f>
        <v>132</v>
      </c>
      <c r="P169" s="330">
        <f t="shared" si="67"/>
        <v>222</v>
      </c>
      <c r="Q169" s="330">
        <f>SUM(Q170:Q180)</f>
        <v>81</v>
      </c>
      <c r="R169" s="330">
        <f>SUM(R170:R180)</f>
        <v>94</v>
      </c>
      <c r="S169" s="330">
        <f t="shared" si="60"/>
        <v>175</v>
      </c>
      <c r="T169" s="321"/>
      <c r="U169" s="321"/>
      <c r="V169" s="321">
        <f t="shared" si="63"/>
        <v>0</v>
      </c>
      <c r="W169" s="201"/>
    </row>
    <row r="170" spans="1:23" x14ac:dyDescent="0.2">
      <c r="A170" s="359" t="s">
        <v>511</v>
      </c>
      <c r="B170" s="321">
        <f t="shared" ref="B170:C180" si="70">+E170+H170+K170+N170+Q170</f>
        <v>31</v>
      </c>
      <c r="C170" s="321">
        <f t="shared" si="70"/>
        <v>16</v>
      </c>
      <c r="D170" s="321">
        <f t="shared" ref="D170:D180" si="71">SUM(B170:C170)</f>
        <v>47</v>
      </c>
      <c r="E170" s="321">
        <v>0</v>
      </c>
      <c r="F170" s="321">
        <v>0</v>
      </c>
      <c r="G170" s="321">
        <f t="shared" si="64"/>
        <v>0</v>
      </c>
      <c r="H170" s="321">
        <v>0</v>
      </c>
      <c r="I170" s="321">
        <v>0</v>
      </c>
      <c r="J170" s="321">
        <f t="shared" si="65"/>
        <v>0</v>
      </c>
      <c r="K170" s="321">
        <v>8</v>
      </c>
      <c r="L170" s="321">
        <v>2</v>
      </c>
      <c r="M170" s="321">
        <f t="shared" si="66"/>
        <v>10</v>
      </c>
      <c r="N170" s="321">
        <v>7</v>
      </c>
      <c r="O170" s="321">
        <v>9</v>
      </c>
      <c r="P170" s="321">
        <f t="shared" si="67"/>
        <v>16</v>
      </c>
      <c r="Q170" s="321">
        <v>16</v>
      </c>
      <c r="R170" s="321">
        <v>5</v>
      </c>
      <c r="S170" s="321">
        <f t="shared" si="60"/>
        <v>21</v>
      </c>
      <c r="T170" s="321"/>
      <c r="U170" s="321"/>
      <c r="V170" s="321"/>
      <c r="W170" s="201"/>
    </row>
    <row r="171" spans="1:23" x14ac:dyDescent="0.2">
      <c r="A171" s="359" t="s">
        <v>564</v>
      </c>
      <c r="B171" s="321">
        <f t="shared" si="70"/>
        <v>174</v>
      </c>
      <c r="C171" s="321">
        <f t="shared" si="70"/>
        <v>54</v>
      </c>
      <c r="D171" s="321">
        <f t="shared" si="71"/>
        <v>228</v>
      </c>
      <c r="E171" s="321">
        <v>98</v>
      </c>
      <c r="F171" s="321">
        <v>23</v>
      </c>
      <c r="G171" s="321">
        <f t="shared" si="64"/>
        <v>121</v>
      </c>
      <c r="H171" s="321">
        <v>23</v>
      </c>
      <c r="I171" s="321">
        <v>12</v>
      </c>
      <c r="J171" s="321">
        <f t="shared" si="65"/>
        <v>35</v>
      </c>
      <c r="K171" s="321">
        <v>26</v>
      </c>
      <c r="L171" s="321">
        <v>4</v>
      </c>
      <c r="M171" s="321">
        <f t="shared" si="66"/>
        <v>30</v>
      </c>
      <c r="N171" s="321">
        <v>13</v>
      </c>
      <c r="O171" s="321">
        <v>9</v>
      </c>
      <c r="P171" s="321">
        <f t="shared" si="67"/>
        <v>22</v>
      </c>
      <c r="Q171" s="321">
        <v>14</v>
      </c>
      <c r="R171" s="321">
        <v>6</v>
      </c>
      <c r="S171" s="321">
        <f t="shared" si="60"/>
        <v>20</v>
      </c>
      <c r="T171" s="321"/>
      <c r="U171" s="321"/>
      <c r="V171" s="321">
        <f t="shared" ref="V171:V188" si="72">+U171+T171</f>
        <v>0</v>
      </c>
      <c r="W171" s="201"/>
    </row>
    <row r="172" spans="1:23" x14ac:dyDescent="0.2">
      <c r="A172" s="359" t="s">
        <v>588</v>
      </c>
      <c r="B172" s="321">
        <f t="shared" si="70"/>
        <v>58</v>
      </c>
      <c r="C172" s="321">
        <f t="shared" si="70"/>
        <v>104</v>
      </c>
      <c r="D172" s="321">
        <f t="shared" si="71"/>
        <v>162</v>
      </c>
      <c r="E172" s="321">
        <v>32</v>
      </c>
      <c r="F172" s="321">
        <v>48</v>
      </c>
      <c r="G172" s="321">
        <f t="shared" si="64"/>
        <v>80</v>
      </c>
      <c r="H172" s="321">
        <v>14</v>
      </c>
      <c r="I172" s="321">
        <v>27</v>
      </c>
      <c r="J172" s="321">
        <f t="shared" si="65"/>
        <v>41</v>
      </c>
      <c r="K172" s="321">
        <v>10</v>
      </c>
      <c r="L172" s="321">
        <v>27</v>
      </c>
      <c r="M172" s="321">
        <f t="shared" si="66"/>
        <v>37</v>
      </c>
      <c r="N172" s="321">
        <v>2</v>
      </c>
      <c r="O172" s="321">
        <v>2</v>
      </c>
      <c r="P172" s="321">
        <f t="shared" si="67"/>
        <v>4</v>
      </c>
      <c r="Q172" s="321"/>
      <c r="R172" s="321"/>
      <c r="S172" s="321">
        <f t="shared" si="60"/>
        <v>0</v>
      </c>
      <c r="T172" s="330">
        <f>SUM(T173:T183)</f>
        <v>0</v>
      </c>
      <c r="U172" s="330">
        <f>SUM(U173:U183)</f>
        <v>0</v>
      </c>
      <c r="V172" s="330">
        <f t="shared" si="72"/>
        <v>0</v>
      </c>
      <c r="W172" s="201"/>
    </row>
    <row r="173" spans="1:23" ht="24" x14ac:dyDescent="0.2">
      <c r="A173" s="362" t="s">
        <v>536</v>
      </c>
      <c r="B173" s="321">
        <f t="shared" si="70"/>
        <v>67</v>
      </c>
      <c r="C173" s="321">
        <f t="shared" si="70"/>
        <v>85</v>
      </c>
      <c r="D173" s="321">
        <f t="shared" si="71"/>
        <v>152</v>
      </c>
      <c r="E173" s="321">
        <v>35</v>
      </c>
      <c r="F173" s="321">
        <v>40</v>
      </c>
      <c r="G173" s="321">
        <f t="shared" si="64"/>
        <v>75</v>
      </c>
      <c r="H173" s="321">
        <v>14</v>
      </c>
      <c r="I173" s="321">
        <v>22</v>
      </c>
      <c r="J173" s="321">
        <f t="shared" si="65"/>
        <v>36</v>
      </c>
      <c r="K173" s="321">
        <v>13</v>
      </c>
      <c r="L173" s="321">
        <v>16</v>
      </c>
      <c r="M173" s="321">
        <f t="shared" si="66"/>
        <v>29</v>
      </c>
      <c r="N173" s="321">
        <v>5</v>
      </c>
      <c r="O173" s="321">
        <v>7</v>
      </c>
      <c r="P173" s="321">
        <f t="shared" si="67"/>
        <v>12</v>
      </c>
      <c r="Q173" s="321">
        <v>0</v>
      </c>
      <c r="R173" s="321"/>
      <c r="S173" s="321">
        <f t="shared" si="60"/>
        <v>0</v>
      </c>
      <c r="T173" s="321"/>
      <c r="U173" s="321"/>
      <c r="V173" s="321">
        <f t="shared" si="72"/>
        <v>0</v>
      </c>
      <c r="W173" s="201"/>
    </row>
    <row r="174" spans="1:23" x14ac:dyDescent="0.2">
      <c r="A174" s="359" t="s">
        <v>539</v>
      </c>
      <c r="B174" s="321">
        <f t="shared" si="70"/>
        <v>65</v>
      </c>
      <c r="C174" s="321">
        <f t="shared" si="70"/>
        <v>94</v>
      </c>
      <c r="D174" s="321">
        <f t="shared" si="71"/>
        <v>159</v>
      </c>
      <c r="E174" s="321">
        <v>32</v>
      </c>
      <c r="F174" s="321">
        <v>43</v>
      </c>
      <c r="G174" s="321">
        <f t="shared" si="64"/>
        <v>75</v>
      </c>
      <c r="H174" s="321">
        <v>18</v>
      </c>
      <c r="I174" s="321">
        <v>27</v>
      </c>
      <c r="J174" s="321">
        <f t="shared" si="65"/>
        <v>45</v>
      </c>
      <c r="K174" s="321">
        <v>5</v>
      </c>
      <c r="L174" s="321">
        <v>5</v>
      </c>
      <c r="M174" s="321">
        <f t="shared" si="66"/>
        <v>10</v>
      </c>
      <c r="N174" s="321">
        <v>10</v>
      </c>
      <c r="O174" s="321">
        <v>19</v>
      </c>
      <c r="P174" s="321">
        <f t="shared" si="67"/>
        <v>29</v>
      </c>
      <c r="Q174" s="321"/>
      <c r="R174" s="321"/>
      <c r="S174" s="321">
        <f t="shared" si="60"/>
        <v>0</v>
      </c>
      <c r="T174" s="321"/>
      <c r="U174" s="321"/>
      <c r="V174" s="321">
        <f t="shared" si="72"/>
        <v>0</v>
      </c>
      <c r="W174" s="201"/>
    </row>
    <row r="175" spans="1:23" x14ac:dyDescent="0.2">
      <c r="A175" s="359" t="s">
        <v>541</v>
      </c>
      <c r="B175" s="321">
        <f t="shared" si="70"/>
        <v>168</v>
      </c>
      <c r="C175" s="321">
        <f t="shared" si="70"/>
        <v>257</v>
      </c>
      <c r="D175" s="321">
        <f t="shared" si="71"/>
        <v>425</v>
      </c>
      <c r="E175" s="321">
        <v>62</v>
      </c>
      <c r="F175" s="321">
        <v>108</v>
      </c>
      <c r="G175" s="321">
        <f t="shared" si="64"/>
        <v>170</v>
      </c>
      <c r="H175" s="321">
        <v>13</v>
      </c>
      <c r="I175" s="321">
        <v>7</v>
      </c>
      <c r="J175" s="321">
        <f t="shared" si="65"/>
        <v>20</v>
      </c>
      <c r="K175" s="321">
        <v>63</v>
      </c>
      <c r="L175" s="321">
        <v>85</v>
      </c>
      <c r="M175" s="321">
        <f t="shared" si="66"/>
        <v>148</v>
      </c>
      <c r="N175" s="321">
        <v>5</v>
      </c>
      <c r="O175" s="321">
        <v>9</v>
      </c>
      <c r="P175" s="321">
        <f t="shared" si="67"/>
        <v>14</v>
      </c>
      <c r="Q175" s="321">
        <v>25</v>
      </c>
      <c r="R175" s="321">
        <v>48</v>
      </c>
      <c r="S175" s="321">
        <f t="shared" si="60"/>
        <v>73</v>
      </c>
      <c r="T175" s="321"/>
      <c r="U175" s="321"/>
      <c r="V175" s="321">
        <f t="shared" si="72"/>
        <v>0</v>
      </c>
      <c r="W175" s="201"/>
    </row>
    <row r="176" spans="1:23" s="325" customFormat="1" x14ac:dyDescent="0.2">
      <c r="A176" s="359" t="s">
        <v>508</v>
      </c>
      <c r="B176" s="321">
        <f t="shared" si="70"/>
        <v>124</v>
      </c>
      <c r="C176" s="321">
        <f t="shared" si="70"/>
        <v>54</v>
      </c>
      <c r="D176" s="321">
        <f t="shared" si="71"/>
        <v>178</v>
      </c>
      <c r="E176" s="321">
        <v>32</v>
      </c>
      <c r="F176" s="321">
        <v>18</v>
      </c>
      <c r="G176" s="321">
        <f t="shared" si="64"/>
        <v>50</v>
      </c>
      <c r="H176" s="321">
        <v>22</v>
      </c>
      <c r="I176" s="321">
        <v>13</v>
      </c>
      <c r="J176" s="321">
        <f t="shared" si="65"/>
        <v>35</v>
      </c>
      <c r="K176" s="321">
        <v>21</v>
      </c>
      <c r="L176" s="321">
        <v>9</v>
      </c>
      <c r="M176" s="321">
        <f t="shared" si="66"/>
        <v>30</v>
      </c>
      <c r="N176" s="321">
        <v>25</v>
      </c>
      <c r="O176" s="321">
        <v>6</v>
      </c>
      <c r="P176" s="321">
        <f t="shared" si="67"/>
        <v>31</v>
      </c>
      <c r="Q176" s="321">
        <v>24</v>
      </c>
      <c r="R176" s="321">
        <v>8</v>
      </c>
      <c r="S176" s="321">
        <f t="shared" si="60"/>
        <v>32</v>
      </c>
      <c r="T176" s="321"/>
      <c r="U176" s="321"/>
      <c r="V176" s="321">
        <f t="shared" si="72"/>
        <v>0</v>
      </c>
      <c r="W176" s="201"/>
    </row>
    <row r="177" spans="1:23" x14ac:dyDescent="0.2">
      <c r="A177" s="359" t="s">
        <v>594</v>
      </c>
      <c r="B177" s="321">
        <f t="shared" si="70"/>
        <v>46</v>
      </c>
      <c r="C177" s="321">
        <f t="shared" si="70"/>
        <v>271</v>
      </c>
      <c r="D177" s="321">
        <f t="shared" si="71"/>
        <v>317</v>
      </c>
      <c r="E177" s="321">
        <v>22</v>
      </c>
      <c r="F177" s="321">
        <v>142</v>
      </c>
      <c r="G177" s="321">
        <f t="shared" si="64"/>
        <v>164</v>
      </c>
      <c r="H177" s="321">
        <v>13</v>
      </c>
      <c r="I177" s="321">
        <v>61</v>
      </c>
      <c r="J177" s="321">
        <f t="shared" si="65"/>
        <v>74</v>
      </c>
      <c r="K177" s="321">
        <v>10</v>
      </c>
      <c r="L177" s="321">
        <v>66</v>
      </c>
      <c r="M177" s="321">
        <f t="shared" si="66"/>
        <v>76</v>
      </c>
      <c r="N177" s="321">
        <v>1</v>
      </c>
      <c r="O177" s="321">
        <v>2</v>
      </c>
      <c r="P177" s="321">
        <f t="shared" si="67"/>
        <v>3</v>
      </c>
      <c r="Q177" s="321">
        <v>0</v>
      </c>
      <c r="R177" s="321">
        <v>0</v>
      </c>
      <c r="S177" s="321">
        <f t="shared" si="60"/>
        <v>0</v>
      </c>
      <c r="T177" s="321"/>
      <c r="U177" s="321"/>
      <c r="V177" s="321">
        <f t="shared" si="72"/>
        <v>0</v>
      </c>
      <c r="W177" s="201"/>
    </row>
    <row r="178" spans="1:23" x14ac:dyDescent="0.2">
      <c r="A178" s="359" t="s">
        <v>548</v>
      </c>
      <c r="B178" s="321">
        <f t="shared" si="70"/>
        <v>59</v>
      </c>
      <c r="C178" s="321">
        <f t="shared" si="70"/>
        <v>304</v>
      </c>
      <c r="D178" s="321">
        <f t="shared" si="71"/>
        <v>363</v>
      </c>
      <c r="E178" s="321">
        <v>16</v>
      </c>
      <c r="F178" s="321">
        <v>78</v>
      </c>
      <c r="G178" s="321">
        <f t="shared" si="64"/>
        <v>94</v>
      </c>
      <c r="H178" s="321">
        <v>18</v>
      </c>
      <c r="I178" s="321">
        <v>107</v>
      </c>
      <c r="J178" s="321">
        <f t="shared" si="65"/>
        <v>125</v>
      </c>
      <c r="K178" s="321">
        <v>17</v>
      </c>
      <c r="L178" s="321">
        <v>69</v>
      </c>
      <c r="M178" s="321">
        <f t="shared" si="66"/>
        <v>86</v>
      </c>
      <c r="N178" s="321">
        <v>6</v>
      </c>
      <c r="O178" s="321">
        <v>23</v>
      </c>
      <c r="P178" s="321">
        <f t="shared" si="67"/>
        <v>29</v>
      </c>
      <c r="Q178" s="321">
        <v>2</v>
      </c>
      <c r="R178" s="321">
        <v>27</v>
      </c>
      <c r="S178" s="321">
        <f t="shared" si="60"/>
        <v>29</v>
      </c>
      <c r="T178" s="321"/>
      <c r="U178" s="321"/>
      <c r="V178" s="321">
        <f t="shared" si="72"/>
        <v>0</v>
      </c>
      <c r="W178" s="201"/>
    </row>
    <row r="179" spans="1:23" x14ac:dyDescent="0.2">
      <c r="A179" s="359" t="s">
        <v>551</v>
      </c>
      <c r="B179" s="321">
        <f t="shared" si="70"/>
        <v>42</v>
      </c>
      <c r="C179" s="321">
        <f t="shared" si="70"/>
        <v>93</v>
      </c>
      <c r="D179" s="321">
        <f t="shared" si="71"/>
        <v>135</v>
      </c>
      <c r="E179" s="321">
        <v>20</v>
      </c>
      <c r="F179" s="321">
        <v>56</v>
      </c>
      <c r="G179" s="321">
        <f t="shared" si="64"/>
        <v>76</v>
      </c>
      <c r="H179" s="321">
        <v>7</v>
      </c>
      <c r="I179" s="321">
        <v>3</v>
      </c>
      <c r="J179" s="321">
        <f t="shared" si="65"/>
        <v>10</v>
      </c>
      <c r="K179" s="321">
        <v>6</v>
      </c>
      <c r="L179" s="321">
        <v>8</v>
      </c>
      <c r="M179" s="321">
        <f t="shared" si="66"/>
        <v>14</v>
      </c>
      <c r="N179" s="321">
        <v>9</v>
      </c>
      <c r="O179" s="321">
        <v>26</v>
      </c>
      <c r="P179" s="321">
        <f t="shared" si="67"/>
        <v>35</v>
      </c>
      <c r="Q179" s="321">
        <v>0</v>
      </c>
      <c r="R179" s="321">
        <v>0</v>
      </c>
      <c r="S179" s="321">
        <f t="shared" si="60"/>
        <v>0</v>
      </c>
      <c r="T179" s="321"/>
      <c r="U179" s="321"/>
      <c r="V179" s="321">
        <f t="shared" si="72"/>
        <v>0</v>
      </c>
      <c r="W179" s="201"/>
    </row>
    <row r="180" spans="1:23" x14ac:dyDescent="0.2">
      <c r="A180" s="359" t="s">
        <v>553</v>
      </c>
      <c r="B180" s="321">
        <f t="shared" si="70"/>
        <v>45</v>
      </c>
      <c r="C180" s="321">
        <f t="shared" si="70"/>
        <v>131</v>
      </c>
      <c r="D180" s="321">
        <f t="shared" si="71"/>
        <v>176</v>
      </c>
      <c r="E180" s="321">
        <v>21</v>
      </c>
      <c r="F180" s="321">
        <v>70</v>
      </c>
      <c r="G180" s="321">
        <f t="shared" si="64"/>
        <v>91</v>
      </c>
      <c r="H180" s="321">
        <v>11</v>
      </c>
      <c r="I180" s="321">
        <v>32</v>
      </c>
      <c r="J180" s="321">
        <f t="shared" si="65"/>
        <v>43</v>
      </c>
      <c r="K180" s="321">
        <v>6</v>
      </c>
      <c r="L180" s="321">
        <v>9</v>
      </c>
      <c r="M180" s="321">
        <f t="shared" si="66"/>
        <v>15</v>
      </c>
      <c r="N180" s="321">
        <v>7</v>
      </c>
      <c r="O180" s="321">
        <v>20</v>
      </c>
      <c r="P180" s="321">
        <f t="shared" si="67"/>
        <v>27</v>
      </c>
      <c r="Q180" s="321"/>
      <c r="R180" s="321"/>
      <c r="S180" s="321">
        <f t="shared" si="60"/>
        <v>0</v>
      </c>
      <c r="T180" s="321"/>
      <c r="U180" s="321"/>
      <c r="V180" s="321">
        <f t="shared" si="72"/>
        <v>0</v>
      </c>
      <c r="W180" s="201"/>
    </row>
    <row r="181" spans="1:23" x14ac:dyDescent="0.2">
      <c r="A181" s="353" t="s">
        <v>122</v>
      </c>
      <c r="B181" s="385">
        <f>SUM(B182,B189,B202,B207,B197)</f>
        <v>2214</v>
      </c>
      <c r="C181" s="385">
        <f>SUM(C182,C189,C202,C207,C197)</f>
        <v>2783</v>
      </c>
      <c r="D181" s="385">
        <f>SUM(D182,D189,D202,D207,D197)</f>
        <v>4997</v>
      </c>
      <c r="E181" s="385">
        <f t="shared" ref="E181:S181" si="73">SUM(E182,E189,E202,E207,E197)</f>
        <v>1178</v>
      </c>
      <c r="F181" s="385">
        <f t="shared" si="73"/>
        <v>1449</v>
      </c>
      <c r="G181" s="385">
        <f t="shared" si="73"/>
        <v>2627</v>
      </c>
      <c r="H181" s="385">
        <f t="shared" si="73"/>
        <v>398</v>
      </c>
      <c r="I181" s="385">
        <f t="shared" si="73"/>
        <v>474</v>
      </c>
      <c r="J181" s="385">
        <f t="shared" si="73"/>
        <v>872</v>
      </c>
      <c r="K181" s="385">
        <f t="shared" si="73"/>
        <v>390</v>
      </c>
      <c r="L181" s="385">
        <f t="shared" si="73"/>
        <v>572</v>
      </c>
      <c r="M181" s="385">
        <f t="shared" si="73"/>
        <v>962</v>
      </c>
      <c r="N181" s="385">
        <f t="shared" si="73"/>
        <v>211</v>
      </c>
      <c r="O181" s="385">
        <f t="shared" si="73"/>
        <v>256</v>
      </c>
      <c r="P181" s="385">
        <f t="shared" si="73"/>
        <v>467</v>
      </c>
      <c r="Q181" s="385">
        <f t="shared" si="73"/>
        <v>37</v>
      </c>
      <c r="R181" s="385">
        <f t="shared" si="73"/>
        <v>32</v>
      </c>
      <c r="S181" s="385">
        <f t="shared" si="73"/>
        <v>69</v>
      </c>
      <c r="T181" s="321"/>
      <c r="U181" s="321"/>
      <c r="V181" s="321">
        <f t="shared" si="72"/>
        <v>0</v>
      </c>
      <c r="W181" s="201"/>
    </row>
    <row r="182" spans="1:23" x14ac:dyDescent="0.2">
      <c r="A182" s="357" t="s">
        <v>347</v>
      </c>
      <c r="B182" s="330">
        <f>SUM(B183:B188)</f>
        <v>423</v>
      </c>
      <c r="C182" s="330">
        <f>SUM(C183:C188)</f>
        <v>978</v>
      </c>
      <c r="D182" s="330">
        <f>+C182+B182</f>
        <v>1401</v>
      </c>
      <c r="E182" s="330">
        <f>SUM(E183:E188)</f>
        <v>247</v>
      </c>
      <c r="F182" s="330">
        <f>SUM(F183:F188)</f>
        <v>596</v>
      </c>
      <c r="G182" s="330">
        <f>+F182+E182</f>
        <v>843</v>
      </c>
      <c r="H182" s="330">
        <f>SUM(H183:H188)</f>
        <v>93</v>
      </c>
      <c r="I182" s="330">
        <f>SUM(I183:I188)</f>
        <v>154</v>
      </c>
      <c r="J182" s="330">
        <f>+I182+H182</f>
        <v>247</v>
      </c>
      <c r="K182" s="330">
        <f>SUM(K183:K188)</f>
        <v>79</v>
      </c>
      <c r="L182" s="330">
        <f>SUM(L183:L188)</f>
        <v>217</v>
      </c>
      <c r="M182" s="330">
        <f t="shared" ref="M182:M211" si="74">+L182+K182</f>
        <v>296</v>
      </c>
      <c r="N182" s="330">
        <f>SUM(N183:N188)</f>
        <v>4</v>
      </c>
      <c r="O182" s="330">
        <f>SUM(O183:O188)</f>
        <v>11</v>
      </c>
      <c r="P182" s="330">
        <f t="shared" ref="P182:P211" si="75">+O182+N182</f>
        <v>15</v>
      </c>
      <c r="Q182" s="330">
        <f>SUM(Q183:Q188)</f>
        <v>0</v>
      </c>
      <c r="R182" s="330">
        <f>SUM(R183:R188)</f>
        <v>0</v>
      </c>
      <c r="S182" s="330">
        <f t="shared" ref="S182:S197" si="76">+R182+Q182</f>
        <v>0</v>
      </c>
      <c r="T182" s="321"/>
      <c r="U182" s="321"/>
      <c r="V182" s="321">
        <f t="shared" si="72"/>
        <v>0</v>
      </c>
      <c r="W182" s="201"/>
    </row>
    <row r="183" spans="1:23" ht="24" x14ac:dyDescent="0.2">
      <c r="A183" s="362" t="s">
        <v>506</v>
      </c>
      <c r="B183" s="321">
        <f t="shared" ref="B183:C188" si="77">+E183+H183+K183+N183+Q183</f>
        <v>61</v>
      </c>
      <c r="C183" s="321">
        <f t="shared" si="77"/>
        <v>52</v>
      </c>
      <c r="D183" s="321">
        <f t="shared" ref="D183:D188" si="78">SUM(B183:C183)</f>
        <v>113</v>
      </c>
      <c r="E183" s="321">
        <v>36</v>
      </c>
      <c r="F183" s="321">
        <v>27</v>
      </c>
      <c r="G183" s="321">
        <f t="shared" ref="G183:G211" si="79">+F183+E183</f>
        <v>63</v>
      </c>
      <c r="H183" s="321">
        <v>9</v>
      </c>
      <c r="I183" s="321">
        <v>5</v>
      </c>
      <c r="J183" s="321">
        <f t="shared" ref="J183:J211" si="80">+I183+H183</f>
        <v>14</v>
      </c>
      <c r="K183" s="321">
        <v>12</v>
      </c>
      <c r="L183" s="321">
        <v>9</v>
      </c>
      <c r="M183" s="321">
        <f t="shared" si="74"/>
        <v>21</v>
      </c>
      <c r="N183" s="321">
        <v>4</v>
      </c>
      <c r="O183" s="321">
        <v>11</v>
      </c>
      <c r="P183" s="321">
        <f t="shared" si="75"/>
        <v>15</v>
      </c>
      <c r="Q183" s="321">
        <v>0</v>
      </c>
      <c r="R183" s="321">
        <v>0</v>
      </c>
      <c r="S183" s="321">
        <f t="shared" si="76"/>
        <v>0</v>
      </c>
      <c r="T183" s="321"/>
      <c r="U183" s="321"/>
      <c r="V183" s="321">
        <f t="shared" si="72"/>
        <v>0</v>
      </c>
      <c r="W183" s="201"/>
    </row>
    <row r="184" spans="1:23" x14ac:dyDescent="0.2">
      <c r="A184" s="359" t="s">
        <v>541</v>
      </c>
      <c r="B184" s="321">
        <f t="shared" si="77"/>
        <v>94</v>
      </c>
      <c r="C184" s="321">
        <f t="shared" si="77"/>
        <v>172</v>
      </c>
      <c r="D184" s="321">
        <f t="shared" si="78"/>
        <v>266</v>
      </c>
      <c r="E184" s="321">
        <v>68</v>
      </c>
      <c r="F184" s="321">
        <v>137</v>
      </c>
      <c r="G184" s="321">
        <f t="shared" si="79"/>
        <v>205</v>
      </c>
      <c r="H184" s="321">
        <v>26</v>
      </c>
      <c r="I184" s="321">
        <v>35</v>
      </c>
      <c r="J184" s="321">
        <f t="shared" si="80"/>
        <v>61</v>
      </c>
      <c r="K184" s="321"/>
      <c r="L184" s="321"/>
      <c r="M184" s="321">
        <f t="shared" si="74"/>
        <v>0</v>
      </c>
      <c r="N184" s="321">
        <v>0</v>
      </c>
      <c r="O184" s="321">
        <v>0</v>
      </c>
      <c r="P184" s="321">
        <f t="shared" si="75"/>
        <v>0</v>
      </c>
      <c r="Q184" s="321">
        <v>0</v>
      </c>
      <c r="R184" s="321">
        <v>0</v>
      </c>
      <c r="S184" s="321">
        <f t="shared" si="76"/>
        <v>0</v>
      </c>
      <c r="T184" s="330">
        <f>SUM(T185:T190)</f>
        <v>0</v>
      </c>
      <c r="U184" s="330">
        <f>SUM(U185:U190)</f>
        <v>0</v>
      </c>
      <c r="V184" s="330">
        <f t="shared" si="72"/>
        <v>0</v>
      </c>
      <c r="W184" s="201"/>
    </row>
    <row r="185" spans="1:23" x14ac:dyDescent="0.2">
      <c r="A185" s="359" t="s">
        <v>557</v>
      </c>
      <c r="B185" s="321">
        <f t="shared" si="77"/>
        <v>67</v>
      </c>
      <c r="C185" s="321">
        <f t="shared" si="77"/>
        <v>273</v>
      </c>
      <c r="D185" s="321">
        <f t="shared" si="78"/>
        <v>340</v>
      </c>
      <c r="E185" s="321">
        <v>30</v>
      </c>
      <c r="F185" s="321">
        <v>165</v>
      </c>
      <c r="G185" s="321">
        <f t="shared" si="79"/>
        <v>195</v>
      </c>
      <c r="H185" s="321">
        <v>22</v>
      </c>
      <c r="I185" s="321">
        <v>62</v>
      </c>
      <c r="J185" s="321">
        <f t="shared" si="80"/>
        <v>84</v>
      </c>
      <c r="K185" s="321">
        <v>15</v>
      </c>
      <c r="L185" s="321">
        <v>46</v>
      </c>
      <c r="M185" s="321">
        <f t="shared" si="74"/>
        <v>61</v>
      </c>
      <c r="N185" s="321">
        <v>0</v>
      </c>
      <c r="O185" s="321">
        <v>0</v>
      </c>
      <c r="P185" s="321">
        <f t="shared" si="75"/>
        <v>0</v>
      </c>
      <c r="Q185" s="321">
        <v>0</v>
      </c>
      <c r="R185" s="321">
        <v>0</v>
      </c>
      <c r="S185" s="321">
        <f t="shared" si="76"/>
        <v>0</v>
      </c>
      <c r="T185" s="321"/>
      <c r="U185" s="321"/>
      <c r="V185" s="321">
        <f t="shared" si="72"/>
        <v>0</v>
      </c>
      <c r="W185" s="201"/>
    </row>
    <row r="186" spans="1:23" x14ac:dyDescent="0.2">
      <c r="A186" s="359" t="s">
        <v>550</v>
      </c>
      <c r="B186" s="321">
        <f t="shared" si="77"/>
        <v>103</v>
      </c>
      <c r="C186" s="321">
        <f t="shared" si="77"/>
        <v>74</v>
      </c>
      <c r="D186" s="321">
        <f t="shared" si="78"/>
        <v>177</v>
      </c>
      <c r="E186" s="321">
        <v>58</v>
      </c>
      <c r="F186" s="321">
        <v>44</v>
      </c>
      <c r="G186" s="321">
        <f t="shared" si="79"/>
        <v>102</v>
      </c>
      <c r="H186" s="321">
        <v>28</v>
      </c>
      <c r="I186" s="321">
        <v>14</v>
      </c>
      <c r="J186" s="321">
        <f t="shared" si="80"/>
        <v>42</v>
      </c>
      <c r="K186" s="321">
        <v>17</v>
      </c>
      <c r="L186" s="321">
        <v>16</v>
      </c>
      <c r="M186" s="321">
        <f t="shared" si="74"/>
        <v>33</v>
      </c>
      <c r="N186" s="321">
        <v>0</v>
      </c>
      <c r="O186" s="321">
        <v>0</v>
      </c>
      <c r="P186" s="321">
        <f t="shared" si="75"/>
        <v>0</v>
      </c>
      <c r="Q186" s="321">
        <v>0</v>
      </c>
      <c r="R186" s="321">
        <v>0</v>
      </c>
      <c r="S186" s="321">
        <f t="shared" si="76"/>
        <v>0</v>
      </c>
      <c r="T186" s="321"/>
      <c r="U186" s="321"/>
      <c r="V186" s="321">
        <f t="shared" si="72"/>
        <v>0</v>
      </c>
      <c r="W186" s="201"/>
    </row>
    <row r="187" spans="1:23" s="325" customFormat="1" x14ac:dyDescent="0.2">
      <c r="A187" s="359" t="s">
        <v>552</v>
      </c>
      <c r="B187" s="321">
        <f t="shared" si="77"/>
        <v>53</v>
      </c>
      <c r="C187" s="321">
        <f t="shared" si="77"/>
        <v>270</v>
      </c>
      <c r="D187" s="321">
        <f t="shared" si="78"/>
        <v>323</v>
      </c>
      <c r="E187" s="321">
        <v>30</v>
      </c>
      <c r="F187" s="321">
        <v>157</v>
      </c>
      <c r="G187" s="321">
        <f t="shared" si="79"/>
        <v>187</v>
      </c>
      <c r="H187" s="321">
        <v>1</v>
      </c>
      <c r="I187" s="321">
        <v>6</v>
      </c>
      <c r="J187" s="321">
        <f t="shared" si="80"/>
        <v>7</v>
      </c>
      <c r="K187" s="321">
        <v>22</v>
      </c>
      <c r="L187" s="321">
        <v>107</v>
      </c>
      <c r="M187" s="321">
        <f t="shared" si="74"/>
        <v>129</v>
      </c>
      <c r="N187" s="321">
        <v>0</v>
      </c>
      <c r="O187" s="321">
        <v>0</v>
      </c>
      <c r="P187" s="321">
        <f t="shared" si="75"/>
        <v>0</v>
      </c>
      <c r="Q187" s="321">
        <v>0</v>
      </c>
      <c r="R187" s="321">
        <v>0</v>
      </c>
      <c r="S187" s="321">
        <f t="shared" si="76"/>
        <v>0</v>
      </c>
      <c r="T187" s="321"/>
      <c r="U187" s="321"/>
      <c r="V187" s="321">
        <f t="shared" si="72"/>
        <v>0</v>
      </c>
      <c r="W187" s="201"/>
    </row>
    <row r="188" spans="1:23" x14ac:dyDescent="0.2">
      <c r="A188" s="359" t="s">
        <v>553</v>
      </c>
      <c r="B188" s="321">
        <f t="shared" si="77"/>
        <v>45</v>
      </c>
      <c r="C188" s="321">
        <f t="shared" si="77"/>
        <v>137</v>
      </c>
      <c r="D188" s="321">
        <f t="shared" si="78"/>
        <v>182</v>
      </c>
      <c r="E188" s="321">
        <v>25</v>
      </c>
      <c r="F188" s="321">
        <v>66</v>
      </c>
      <c r="G188" s="321">
        <f t="shared" si="79"/>
        <v>91</v>
      </c>
      <c r="H188" s="321">
        <v>7</v>
      </c>
      <c r="I188" s="321">
        <v>32</v>
      </c>
      <c r="J188" s="321">
        <f t="shared" si="80"/>
        <v>39</v>
      </c>
      <c r="K188" s="321">
        <v>13</v>
      </c>
      <c r="L188" s="321">
        <v>39</v>
      </c>
      <c r="M188" s="321">
        <f t="shared" si="74"/>
        <v>52</v>
      </c>
      <c r="N188" s="321">
        <v>0</v>
      </c>
      <c r="O188" s="321">
        <v>0</v>
      </c>
      <c r="P188" s="321">
        <f t="shared" si="75"/>
        <v>0</v>
      </c>
      <c r="Q188" s="321">
        <v>0</v>
      </c>
      <c r="R188" s="321">
        <v>0</v>
      </c>
      <c r="S188" s="321">
        <f t="shared" si="76"/>
        <v>0</v>
      </c>
      <c r="T188" s="321"/>
      <c r="U188" s="321"/>
      <c r="V188" s="321">
        <f t="shared" si="72"/>
        <v>0</v>
      </c>
      <c r="W188" s="201"/>
    </row>
    <row r="189" spans="1:23" x14ac:dyDescent="0.2">
      <c r="A189" s="357" t="s">
        <v>345</v>
      </c>
      <c r="B189" s="330">
        <f>SUM(B190:B196)</f>
        <v>334</v>
      </c>
      <c r="C189" s="330">
        <f>SUM(C190:C196)</f>
        <v>480</v>
      </c>
      <c r="D189" s="330">
        <f>+C189+B189</f>
        <v>814</v>
      </c>
      <c r="E189" s="330">
        <f>SUM(E190:E196)</f>
        <v>205</v>
      </c>
      <c r="F189" s="330">
        <f>SUM(F190:F196)</f>
        <v>268</v>
      </c>
      <c r="G189" s="330">
        <f t="shared" si="79"/>
        <v>473</v>
      </c>
      <c r="H189" s="330">
        <f>SUM(H190:H196)</f>
        <v>79</v>
      </c>
      <c r="I189" s="330">
        <f>SUM(I190:I196)</f>
        <v>132</v>
      </c>
      <c r="J189" s="330">
        <f t="shared" si="80"/>
        <v>211</v>
      </c>
      <c r="K189" s="330">
        <f>SUM(K190:K196)</f>
        <v>45</v>
      </c>
      <c r="L189" s="330">
        <f>SUM(L190:L196)</f>
        <v>75</v>
      </c>
      <c r="M189" s="330">
        <f t="shared" si="74"/>
        <v>120</v>
      </c>
      <c r="N189" s="330">
        <f>SUM(N190:N196)</f>
        <v>5</v>
      </c>
      <c r="O189" s="330">
        <f>SUM(O190:O196)</f>
        <v>5</v>
      </c>
      <c r="P189" s="330">
        <f t="shared" si="75"/>
        <v>10</v>
      </c>
      <c r="Q189" s="330">
        <f>SUM(Q190:Q196)</f>
        <v>0</v>
      </c>
      <c r="R189" s="330">
        <f>SUM(R190:R196)</f>
        <v>0</v>
      </c>
      <c r="S189" s="330">
        <f t="shared" si="76"/>
        <v>0</v>
      </c>
      <c r="T189" s="321"/>
      <c r="U189" s="321"/>
      <c r="V189" s="321"/>
      <c r="W189" s="201"/>
    </row>
    <row r="190" spans="1:23" x14ac:dyDescent="0.2">
      <c r="A190" s="359" t="s">
        <v>533</v>
      </c>
      <c r="B190" s="321">
        <f t="shared" ref="B190:C196" si="81">+E190+H190+K190+N190+Q190</f>
        <v>56</v>
      </c>
      <c r="C190" s="321">
        <f t="shared" si="81"/>
        <v>73</v>
      </c>
      <c r="D190" s="321">
        <f t="shared" ref="D190:D201" si="82">SUM(B190:C190)</f>
        <v>129</v>
      </c>
      <c r="E190" s="321">
        <v>33</v>
      </c>
      <c r="F190" s="321">
        <v>41</v>
      </c>
      <c r="G190" s="321">
        <f t="shared" si="79"/>
        <v>74</v>
      </c>
      <c r="H190" s="321">
        <v>12</v>
      </c>
      <c r="I190" s="321">
        <v>17</v>
      </c>
      <c r="J190" s="321">
        <f t="shared" si="80"/>
        <v>29</v>
      </c>
      <c r="K190" s="321">
        <v>6</v>
      </c>
      <c r="L190" s="321">
        <v>10</v>
      </c>
      <c r="M190" s="321">
        <f t="shared" si="74"/>
        <v>16</v>
      </c>
      <c r="N190" s="321">
        <v>5</v>
      </c>
      <c r="O190" s="321">
        <v>5</v>
      </c>
      <c r="P190" s="321">
        <f t="shared" si="75"/>
        <v>10</v>
      </c>
      <c r="Q190" s="321">
        <v>0</v>
      </c>
      <c r="R190" s="321">
        <v>0</v>
      </c>
      <c r="S190" s="321">
        <f t="shared" si="76"/>
        <v>0</v>
      </c>
      <c r="T190" s="321"/>
      <c r="U190" s="321"/>
      <c r="V190" s="321">
        <f t="shared" ref="V190:V211" si="83">+U190+T190</f>
        <v>0</v>
      </c>
      <c r="W190" s="201"/>
    </row>
    <row r="191" spans="1:23" x14ac:dyDescent="0.2">
      <c r="A191" s="359" t="s">
        <v>542</v>
      </c>
      <c r="B191" s="321">
        <f t="shared" si="81"/>
        <v>96</v>
      </c>
      <c r="C191" s="321">
        <f t="shared" si="81"/>
        <v>155</v>
      </c>
      <c r="D191" s="321">
        <f t="shared" si="82"/>
        <v>251</v>
      </c>
      <c r="E191" s="321">
        <v>51</v>
      </c>
      <c r="F191" s="321">
        <v>80</v>
      </c>
      <c r="G191" s="321">
        <f t="shared" si="79"/>
        <v>131</v>
      </c>
      <c r="H191" s="321">
        <v>33</v>
      </c>
      <c r="I191" s="321">
        <v>48</v>
      </c>
      <c r="J191" s="321">
        <f t="shared" si="80"/>
        <v>81</v>
      </c>
      <c r="K191" s="321">
        <v>12</v>
      </c>
      <c r="L191" s="321">
        <v>27</v>
      </c>
      <c r="M191" s="321">
        <f t="shared" si="74"/>
        <v>39</v>
      </c>
      <c r="N191" s="321">
        <v>0</v>
      </c>
      <c r="O191" s="321">
        <v>0</v>
      </c>
      <c r="P191" s="321">
        <f t="shared" si="75"/>
        <v>0</v>
      </c>
      <c r="Q191" s="321">
        <v>0</v>
      </c>
      <c r="R191" s="321">
        <v>0</v>
      </c>
      <c r="S191" s="321">
        <f t="shared" si="76"/>
        <v>0</v>
      </c>
      <c r="T191" s="330">
        <f>SUM(T193:T210)</f>
        <v>0</v>
      </c>
      <c r="U191" s="330">
        <f>SUM(U193:U210)</f>
        <v>0</v>
      </c>
      <c r="V191" s="330">
        <f t="shared" si="83"/>
        <v>0</v>
      </c>
      <c r="W191" s="201"/>
    </row>
    <row r="192" spans="1:23" x14ac:dyDescent="0.2">
      <c r="A192" s="359" t="s">
        <v>598</v>
      </c>
      <c r="B192" s="321">
        <f t="shared" si="81"/>
        <v>11</v>
      </c>
      <c r="C192" s="321">
        <f t="shared" si="81"/>
        <v>11</v>
      </c>
      <c r="D192" s="321">
        <f t="shared" si="82"/>
        <v>22</v>
      </c>
      <c r="E192" s="321">
        <v>11</v>
      </c>
      <c r="F192" s="321">
        <v>11</v>
      </c>
      <c r="G192" s="321">
        <f t="shared" si="79"/>
        <v>22</v>
      </c>
      <c r="H192" s="321"/>
      <c r="I192" s="321"/>
      <c r="J192" s="321">
        <f t="shared" si="80"/>
        <v>0</v>
      </c>
      <c r="K192" s="321"/>
      <c r="L192" s="321"/>
      <c r="M192" s="321">
        <f t="shared" si="74"/>
        <v>0</v>
      </c>
      <c r="N192" s="321">
        <v>0</v>
      </c>
      <c r="O192" s="321">
        <v>0</v>
      </c>
      <c r="P192" s="321">
        <f t="shared" si="75"/>
        <v>0</v>
      </c>
      <c r="Q192" s="321">
        <v>0</v>
      </c>
      <c r="R192" s="321">
        <v>0</v>
      </c>
      <c r="S192" s="321">
        <f t="shared" si="76"/>
        <v>0</v>
      </c>
      <c r="T192" s="330">
        <f>SUM(T194:T211)</f>
        <v>103</v>
      </c>
      <c r="U192" s="330">
        <f>SUM(U194:U211)</f>
        <v>100</v>
      </c>
      <c r="V192" s="330">
        <f t="shared" si="83"/>
        <v>203</v>
      </c>
      <c r="W192" s="201"/>
    </row>
    <row r="193" spans="1:23" x14ac:dyDescent="0.2">
      <c r="A193" s="359" t="s">
        <v>546</v>
      </c>
      <c r="B193" s="321">
        <f t="shared" si="81"/>
        <v>75</v>
      </c>
      <c r="C193" s="321">
        <f t="shared" si="81"/>
        <v>76</v>
      </c>
      <c r="D193" s="321">
        <f t="shared" si="82"/>
        <v>151</v>
      </c>
      <c r="E193" s="321">
        <v>41</v>
      </c>
      <c r="F193" s="321">
        <v>35</v>
      </c>
      <c r="G193" s="321">
        <f t="shared" si="79"/>
        <v>76</v>
      </c>
      <c r="H193" s="321">
        <v>17</v>
      </c>
      <c r="I193" s="321">
        <v>24</v>
      </c>
      <c r="J193" s="321">
        <f t="shared" si="80"/>
        <v>41</v>
      </c>
      <c r="K193" s="321">
        <v>17</v>
      </c>
      <c r="L193" s="321">
        <v>17</v>
      </c>
      <c r="M193" s="321">
        <f t="shared" si="74"/>
        <v>34</v>
      </c>
      <c r="N193" s="321">
        <v>0</v>
      </c>
      <c r="O193" s="321">
        <v>0</v>
      </c>
      <c r="P193" s="321">
        <f t="shared" si="75"/>
        <v>0</v>
      </c>
      <c r="Q193" s="321">
        <v>0</v>
      </c>
      <c r="R193" s="321">
        <v>0</v>
      </c>
      <c r="S193" s="321">
        <f t="shared" si="76"/>
        <v>0</v>
      </c>
      <c r="T193" s="321"/>
      <c r="U193" s="321"/>
      <c r="V193" s="321">
        <f t="shared" si="83"/>
        <v>0</v>
      </c>
      <c r="W193" s="201"/>
    </row>
    <row r="194" spans="1:23" x14ac:dyDescent="0.2">
      <c r="A194" s="359" t="s">
        <v>698</v>
      </c>
      <c r="B194" s="321">
        <f t="shared" si="81"/>
        <v>12</v>
      </c>
      <c r="C194" s="321">
        <f t="shared" si="81"/>
        <v>5</v>
      </c>
      <c r="D194" s="321">
        <f t="shared" si="82"/>
        <v>17</v>
      </c>
      <c r="E194" s="321">
        <v>12</v>
      </c>
      <c r="F194" s="321">
        <v>5</v>
      </c>
      <c r="G194" s="321">
        <f t="shared" si="79"/>
        <v>17</v>
      </c>
      <c r="H194" s="321"/>
      <c r="I194" s="321"/>
      <c r="J194" s="321">
        <f t="shared" si="80"/>
        <v>0</v>
      </c>
      <c r="K194" s="321"/>
      <c r="L194" s="321"/>
      <c r="M194" s="321">
        <f t="shared" si="74"/>
        <v>0</v>
      </c>
      <c r="N194" s="321">
        <v>0</v>
      </c>
      <c r="O194" s="321">
        <v>0</v>
      </c>
      <c r="P194" s="321">
        <f t="shared" si="75"/>
        <v>0</v>
      </c>
      <c r="Q194" s="321">
        <v>0</v>
      </c>
      <c r="R194" s="321">
        <v>0</v>
      </c>
      <c r="S194" s="321">
        <f t="shared" si="76"/>
        <v>0</v>
      </c>
      <c r="T194" s="321"/>
      <c r="U194" s="321"/>
      <c r="V194" s="321">
        <f t="shared" si="83"/>
        <v>0</v>
      </c>
      <c r="W194" s="201"/>
    </row>
    <row r="195" spans="1:23" s="325" customFormat="1" x14ac:dyDescent="0.2">
      <c r="A195" s="359" t="s">
        <v>547</v>
      </c>
      <c r="B195" s="321">
        <f t="shared" si="81"/>
        <v>75</v>
      </c>
      <c r="C195" s="321">
        <f t="shared" si="81"/>
        <v>150</v>
      </c>
      <c r="D195" s="321">
        <f t="shared" si="82"/>
        <v>225</v>
      </c>
      <c r="E195" s="321">
        <v>48</v>
      </c>
      <c r="F195" s="321">
        <v>86</v>
      </c>
      <c r="G195" s="321">
        <f t="shared" si="79"/>
        <v>134</v>
      </c>
      <c r="H195" s="321">
        <v>17</v>
      </c>
      <c r="I195" s="321">
        <v>43</v>
      </c>
      <c r="J195" s="321">
        <f t="shared" si="80"/>
        <v>60</v>
      </c>
      <c r="K195" s="321">
        <v>10</v>
      </c>
      <c r="L195" s="321">
        <v>21</v>
      </c>
      <c r="M195" s="321">
        <f t="shared" si="74"/>
        <v>31</v>
      </c>
      <c r="N195" s="321">
        <v>0</v>
      </c>
      <c r="O195" s="321">
        <v>0</v>
      </c>
      <c r="P195" s="321">
        <f t="shared" si="75"/>
        <v>0</v>
      </c>
      <c r="Q195" s="321">
        <v>0</v>
      </c>
      <c r="R195" s="321">
        <v>0</v>
      </c>
      <c r="S195" s="321">
        <f t="shared" si="76"/>
        <v>0</v>
      </c>
      <c r="T195" s="321"/>
      <c r="U195" s="321"/>
      <c r="V195" s="321">
        <f t="shared" si="83"/>
        <v>0</v>
      </c>
      <c r="W195" s="201"/>
    </row>
    <row r="196" spans="1:23" s="325" customFormat="1" ht="24" x14ac:dyDescent="0.2">
      <c r="A196" s="362" t="s">
        <v>599</v>
      </c>
      <c r="B196" s="321">
        <f t="shared" si="81"/>
        <v>9</v>
      </c>
      <c r="C196" s="321">
        <f t="shared" si="81"/>
        <v>10</v>
      </c>
      <c r="D196" s="321">
        <f t="shared" si="82"/>
        <v>19</v>
      </c>
      <c r="E196" s="321">
        <v>9</v>
      </c>
      <c r="F196" s="321">
        <v>10</v>
      </c>
      <c r="G196" s="321">
        <f t="shared" si="79"/>
        <v>19</v>
      </c>
      <c r="H196" s="321"/>
      <c r="I196" s="321"/>
      <c r="J196" s="321">
        <f t="shared" si="80"/>
        <v>0</v>
      </c>
      <c r="K196" s="321"/>
      <c r="L196" s="321"/>
      <c r="M196" s="321">
        <f t="shared" si="74"/>
        <v>0</v>
      </c>
      <c r="N196" s="321">
        <v>0</v>
      </c>
      <c r="O196" s="321">
        <v>0</v>
      </c>
      <c r="P196" s="321">
        <f t="shared" si="75"/>
        <v>0</v>
      </c>
      <c r="Q196" s="321">
        <v>0</v>
      </c>
      <c r="R196" s="321">
        <v>0</v>
      </c>
      <c r="S196" s="321">
        <f t="shared" si="76"/>
        <v>0</v>
      </c>
      <c r="T196" s="321"/>
      <c r="U196" s="321"/>
      <c r="V196" s="321">
        <f t="shared" si="83"/>
        <v>0</v>
      </c>
      <c r="W196" s="201"/>
    </row>
    <row r="197" spans="1:23" x14ac:dyDescent="0.2">
      <c r="A197" s="357" t="s">
        <v>346</v>
      </c>
      <c r="B197" s="330">
        <f>SUM(B198:B201)</f>
        <v>109</v>
      </c>
      <c r="C197" s="330">
        <f>SUM(C198:C201)</f>
        <v>196</v>
      </c>
      <c r="D197" s="330">
        <f t="shared" si="82"/>
        <v>305</v>
      </c>
      <c r="E197" s="330">
        <f>SUM(E198:E201)</f>
        <v>109</v>
      </c>
      <c r="F197" s="330">
        <f>SUM(F198:F201)</f>
        <v>196</v>
      </c>
      <c r="G197" s="330">
        <f t="shared" si="79"/>
        <v>305</v>
      </c>
      <c r="H197" s="330">
        <f>SUM(H198:H201)</f>
        <v>0</v>
      </c>
      <c r="I197" s="330">
        <f>SUM(I198:I201)</f>
        <v>0</v>
      </c>
      <c r="J197" s="330">
        <f t="shared" si="80"/>
        <v>0</v>
      </c>
      <c r="K197" s="330">
        <f>SUM(K198:K201)</f>
        <v>0</v>
      </c>
      <c r="L197" s="330">
        <f>SUM(L198:L201)</f>
        <v>0</v>
      </c>
      <c r="M197" s="330">
        <f t="shared" si="74"/>
        <v>0</v>
      </c>
      <c r="N197" s="330">
        <f>SUM(N198:N201)</f>
        <v>0</v>
      </c>
      <c r="O197" s="330">
        <f>SUM(O198:O201)</f>
        <v>0</v>
      </c>
      <c r="P197" s="330">
        <f t="shared" si="75"/>
        <v>0</v>
      </c>
      <c r="Q197" s="330">
        <f>SUM(Q198:Q201)</f>
        <v>0</v>
      </c>
      <c r="R197" s="330">
        <f>SUM(R198:R201)</f>
        <v>0</v>
      </c>
      <c r="S197" s="330">
        <f t="shared" si="76"/>
        <v>0</v>
      </c>
      <c r="T197" s="321"/>
      <c r="U197" s="321"/>
      <c r="V197" s="321"/>
      <c r="W197" s="201"/>
    </row>
    <row r="198" spans="1:23" x14ac:dyDescent="0.2">
      <c r="A198" s="359" t="s">
        <v>533</v>
      </c>
      <c r="B198" s="321">
        <f t="shared" ref="B198:C201" si="84">+E198+H198+K198+N198+Q198</f>
        <v>29</v>
      </c>
      <c r="C198" s="321">
        <f t="shared" si="84"/>
        <v>34</v>
      </c>
      <c r="D198" s="321">
        <f t="shared" si="82"/>
        <v>63</v>
      </c>
      <c r="E198" s="321">
        <v>29</v>
      </c>
      <c r="F198" s="321">
        <v>34</v>
      </c>
      <c r="G198" s="321">
        <f t="shared" si="79"/>
        <v>63</v>
      </c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201"/>
    </row>
    <row r="199" spans="1:23" x14ac:dyDescent="0.2">
      <c r="A199" s="359" t="s">
        <v>538</v>
      </c>
      <c r="B199" s="321">
        <f t="shared" si="84"/>
        <v>37</v>
      </c>
      <c r="C199" s="321">
        <f t="shared" si="84"/>
        <v>47</v>
      </c>
      <c r="D199" s="321">
        <f t="shared" si="82"/>
        <v>84</v>
      </c>
      <c r="E199" s="321">
        <v>37</v>
      </c>
      <c r="F199" s="321">
        <v>47</v>
      </c>
      <c r="G199" s="321">
        <f t="shared" si="79"/>
        <v>84</v>
      </c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30"/>
      <c r="U199" s="330"/>
      <c r="V199" s="330"/>
      <c r="W199" s="201"/>
    </row>
    <row r="200" spans="1:23" x14ac:dyDescent="0.2">
      <c r="A200" s="359" t="s">
        <v>561</v>
      </c>
      <c r="B200" s="321">
        <f t="shared" si="84"/>
        <v>23</v>
      </c>
      <c r="C200" s="321">
        <f t="shared" si="84"/>
        <v>53</v>
      </c>
      <c r="D200" s="321">
        <f t="shared" si="82"/>
        <v>76</v>
      </c>
      <c r="E200" s="321">
        <v>23</v>
      </c>
      <c r="F200" s="321">
        <v>53</v>
      </c>
      <c r="G200" s="321">
        <f t="shared" si="79"/>
        <v>76</v>
      </c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201"/>
    </row>
    <row r="201" spans="1:23" s="325" customFormat="1" x14ac:dyDescent="0.2">
      <c r="A201" s="359" t="s">
        <v>552</v>
      </c>
      <c r="B201" s="321">
        <f t="shared" si="84"/>
        <v>20</v>
      </c>
      <c r="C201" s="321">
        <f t="shared" si="84"/>
        <v>62</v>
      </c>
      <c r="D201" s="321">
        <f t="shared" si="82"/>
        <v>82</v>
      </c>
      <c r="E201" s="321">
        <v>20</v>
      </c>
      <c r="F201" s="321">
        <v>62</v>
      </c>
      <c r="G201" s="321">
        <f t="shared" si="79"/>
        <v>82</v>
      </c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201"/>
    </row>
    <row r="202" spans="1:23" x14ac:dyDescent="0.2">
      <c r="A202" s="357" t="s">
        <v>121</v>
      </c>
      <c r="B202" s="330">
        <f>SUM(B203:B206)</f>
        <v>549</v>
      </c>
      <c r="C202" s="330">
        <f>SUM(C203:C206)</f>
        <v>624</v>
      </c>
      <c r="D202" s="330">
        <f>+C202+B202</f>
        <v>1173</v>
      </c>
      <c r="E202" s="330">
        <f>SUM(E203:E206)</f>
        <v>240</v>
      </c>
      <c r="F202" s="330">
        <f>SUM(F203:F206)</f>
        <v>199</v>
      </c>
      <c r="G202" s="330">
        <f t="shared" si="79"/>
        <v>439</v>
      </c>
      <c r="H202" s="330">
        <f>SUM(H203:H206)</f>
        <v>99</v>
      </c>
      <c r="I202" s="330">
        <f>SUM(I203:I206)</f>
        <v>132</v>
      </c>
      <c r="J202" s="330">
        <f t="shared" si="80"/>
        <v>231</v>
      </c>
      <c r="K202" s="330">
        <f>SUM(K203:K206)</f>
        <v>102</v>
      </c>
      <c r="L202" s="330">
        <f>SUM(L203:L206)</f>
        <v>152</v>
      </c>
      <c r="M202" s="330">
        <f t="shared" si="74"/>
        <v>254</v>
      </c>
      <c r="N202" s="330">
        <f>SUM(N203:N206)</f>
        <v>108</v>
      </c>
      <c r="O202" s="330">
        <f>SUM(O203:O206)</f>
        <v>141</v>
      </c>
      <c r="P202" s="330">
        <f t="shared" si="75"/>
        <v>249</v>
      </c>
      <c r="Q202" s="330">
        <f>SUM(Q203:Q206)</f>
        <v>0</v>
      </c>
      <c r="R202" s="330">
        <f>SUM(R203:R206)</f>
        <v>0</v>
      </c>
      <c r="S202" s="330">
        <f t="shared" ref="S202:S211" si="85">+R202+Q202</f>
        <v>0</v>
      </c>
      <c r="T202" s="321"/>
      <c r="U202" s="321"/>
      <c r="V202" s="321">
        <f t="shared" si="83"/>
        <v>0</v>
      </c>
      <c r="W202" s="201"/>
    </row>
    <row r="203" spans="1:23" x14ac:dyDescent="0.2">
      <c r="A203" s="387" t="s">
        <v>568</v>
      </c>
      <c r="B203" s="321">
        <f t="shared" ref="B203:C206" si="86">+E203+H203+K203+N203+Q203</f>
        <v>203</v>
      </c>
      <c r="C203" s="321">
        <f t="shared" si="86"/>
        <v>81</v>
      </c>
      <c r="D203" s="321">
        <f>SUM(B203:C203)</f>
        <v>284</v>
      </c>
      <c r="E203" s="336">
        <v>104</v>
      </c>
      <c r="F203" s="336">
        <v>44</v>
      </c>
      <c r="G203" s="321">
        <f t="shared" si="79"/>
        <v>148</v>
      </c>
      <c r="H203" s="336">
        <v>36</v>
      </c>
      <c r="I203" s="336">
        <v>15</v>
      </c>
      <c r="J203" s="321">
        <f t="shared" si="80"/>
        <v>51</v>
      </c>
      <c r="K203" s="336">
        <v>33</v>
      </c>
      <c r="L203" s="336">
        <v>8</v>
      </c>
      <c r="M203" s="321">
        <f t="shared" si="74"/>
        <v>41</v>
      </c>
      <c r="N203" s="336">
        <v>30</v>
      </c>
      <c r="O203" s="336">
        <v>14</v>
      </c>
      <c r="P203" s="321">
        <f t="shared" si="75"/>
        <v>44</v>
      </c>
      <c r="Q203" s="336"/>
      <c r="R203" s="336"/>
      <c r="S203" s="321">
        <f t="shared" si="85"/>
        <v>0</v>
      </c>
      <c r="T203" s="321"/>
      <c r="U203" s="321"/>
      <c r="V203" s="321">
        <f t="shared" si="83"/>
        <v>0</v>
      </c>
      <c r="W203" s="201"/>
    </row>
    <row r="204" spans="1:23" x14ac:dyDescent="0.2">
      <c r="A204" s="387" t="s">
        <v>600</v>
      </c>
      <c r="B204" s="321">
        <f t="shared" si="86"/>
        <v>120</v>
      </c>
      <c r="C204" s="321">
        <f t="shared" si="86"/>
        <v>30</v>
      </c>
      <c r="D204" s="321">
        <f>SUM(B204:C204)</f>
        <v>150</v>
      </c>
      <c r="E204" s="336">
        <v>57</v>
      </c>
      <c r="F204" s="336">
        <v>10</v>
      </c>
      <c r="G204" s="321">
        <f t="shared" si="79"/>
        <v>67</v>
      </c>
      <c r="H204" s="336">
        <v>9</v>
      </c>
      <c r="I204" s="336">
        <v>0</v>
      </c>
      <c r="J204" s="321">
        <f t="shared" si="80"/>
        <v>9</v>
      </c>
      <c r="K204" s="336">
        <v>16</v>
      </c>
      <c r="L204" s="336">
        <v>5</v>
      </c>
      <c r="M204" s="321">
        <f t="shared" si="74"/>
        <v>21</v>
      </c>
      <c r="N204" s="336">
        <v>38</v>
      </c>
      <c r="O204" s="336">
        <v>15</v>
      </c>
      <c r="P204" s="321">
        <f t="shared" si="75"/>
        <v>53</v>
      </c>
      <c r="Q204" s="336"/>
      <c r="R204" s="336"/>
      <c r="S204" s="321">
        <f t="shared" si="85"/>
        <v>0</v>
      </c>
      <c r="T204" s="321"/>
      <c r="U204" s="321"/>
      <c r="V204" s="321">
        <f t="shared" si="83"/>
        <v>0</v>
      </c>
      <c r="W204" s="201"/>
    </row>
    <row r="205" spans="1:23" x14ac:dyDescent="0.2">
      <c r="A205" s="387" t="s">
        <v>537</v>
      </c>
      <c r="B205" s="321">
        <f t="shared" si="86"/>
        <v>155</v>
      </c>
      <c r="C205" s="321">
        <f t="shared" si="86"/>
        <v>297</v>
      </c>
      <c r="D205" s="321">
        <f>SUM(B205:C205)</f>
        <v>452</v>
      </c>
      <c r="E205" s="336">
        <v>55</v>
      </c>
      <c r="F205" s="336">
        <v>82</v>
      </c>
      <c r="G205" s="321">
        <f t="shared" si="79"/>
        <v>137</v>
      </c>
      <c r="H205" s="336">
        <v>40</v>
      </c>
      <c r="I205" s="336">
        <v>67</v>
      </c>
      <c r="J205" s="321">
        <f t="shared" si="80"/>
        <v>107</v>
      </c>
      <c r="K205" s="336">
        <v>35</v>
      </c>
      <c r="L205" s="336">
        <v>75</v>
      </c>
      <c r="M205" s="321">
        <f t="shared" si="74"/>
        <v>110</v>
      </c>
      <c r="N205" s="336">
        <v>25</v>
      </c>
      <c r="O205" s="336">
        <v>73</v>
      </c>
      <c r="P205" s="321">
        <f t="shared" si="75"/>
        <v>98</v>
      </c>
      <c r="Q205" s="336"/>
      <c r="R205" s="336"/>
      <c r="S205" s="321">
        <f t="shared" si="85"/>
        <v>0</v>
      </c>
      <c r="T205" s="321"/>
      <c r="U205" s="321"/>
      <c r="V205" s="321">
        <f t="shared" si="83"/>
        <v>0</v>
      </c>
      <c r="W205" s="201"/>
    </row>
    <row r="206" spans="1:23" x14ac:dyDescent="0.2">
      <c r="A206" s="387" t="s">
        <v>544</v>
      </c>
      <c r="B206" s="321">
        <f t="shared" si="86"/>
        <v>71</v>
      </c>
      <c r="C206" s="321">
        <f t="shared" si="86"/>
        <v>216</v>
      </c>
      <c r="D206" s="321">
        <f>SUM(B206:C206)</f>
        <v>287</v>
      </c>
      <c r="E206" s="336">
        <v>24</v>
      </c>
      <c r="F206" s="336">
        <v>63</v>
      </c>
      <c r="G206" s="321">
        <f t="shared" si="79"/>
        <v>87</v>
      </c>
      <c r="H206" s="336">
        <v>14</v>
      </c>
      <c r="I206" s="336">
        <v>50</v>
      </c>
      <c r="J206" s="321">
        <f t="shared" si="80"/>
        <v>64</v>
      </c>
      <c r="K206" s="336">
        <v>18</v>
      </c>
      <c r="L206" s="336">
        <v>64</v>
      </c>
      <c r="M206" s="321">
        <f t="shared" si="74"/>
        <v>82</v>
      </c>
      <c r="N206" s="336">
        <v>15</v>
      </c>
      <c r="O206" s="336">
        <v>39</v>
      </c>
      <c r="P206" s="321">
        <f t="shared" si="75"/>
        <v>54</v>
      </c>
      <c r="Q206" s="336"/>
      <c r="R206" s="336"/>
      <c r="S206" s="321">
        <f t="shared" si="85"/>
        <v>0</v>
      </c>
      <c r="T206" s="321"/>
      <c r="U206" s="321"/>
      <c r="V206" s="321">
        <f t="shared" si="83"/>
        <v>0</v>
      </c>
      <c r="W206" s="201"/>
    </row>
    <row r="207" spans="1:23" x14ac:dyDescent="0.2">
      <c r="A207" s="357" t="s">
        <v>120</v>
      </c>
      <c r="B207" s="330">
        <f>SUM(B208:B211)</f>
        <v>799</v>
      </c>
      <c r="C207" s="330">
        <f>SUM(C208:C211)</f>
        <v>505</v>
      </c>
      <c r="D207" s="330">
        <f>+C207+B207</f>
        <v>1304</v>
      </c>
      <c r="E207" s="330">
        <f>SUM(E208:E211)</f>
        <v>377</v>
      </c>
      <c r="F207" s="330">
        <f>SUM(F208:F211)</f>
        <v>190</v>
      </c>
      <c r="G207" s="330">
        <f t="shared" si="79"/>
        <v>567</v>
      </c>
      <c r="H207" s="330">
        <f>SUM(H208:H211)</f>
        <v>127</v>
      </c>
      <c r="I207" s="330">
        <f>SUM(I208:I211)</f>
        <v>56</v>
      </c>
      <c r="J207" s="330">
        <f t="shared" si="80"/>
        <v>183</v>
      </c>
      <c r="K207" s="330">
        <f>SUM(K208:K211)</f>
        <v>164</v>
      </c>
      <c r="L207" s="330">
        <f>SUM(L208:L211)</f>
        <v>128</v>
      </c>
      <c r="M207" s="330">
        <f t="shared" si="74"/>
        <v>292</v>
      </c>
      <c r="N207" s="330">
        <f>SUM(N208:N211)</f>
        <v>94</v>
      </c>
      <c r="O207" s="330">
        <f>SUM(O208:O211)</f>
        <v>99</v>
      </c>
      <c r="P207" s="330">
        <f t="shared" si="75"/>
        <v>193</v>
      </c>
      <c r="Q207" s="330">
        <f>SUM(Q208:Q211)</f>
        <v>37</v>
      </c>
      <c r="R207" s="330">
        <f>SUM(R208:R211)</f>
        <v>32</v>
      </c>
      <c r="S207" s="330">
        <f t="shared" si="85"/>
        <v>69</v>
      </c>
      <c r="T207" s="321"/>
      <c r="U207" s="321"/>
      <c r="V207" s="321">
        <f t="shared" si="83"/>
        <v>0</v>
      </c>
      <c r="W207" s="201"/>
    </row>
    <row r="208" spans="1:23" x14ac:dyDescent="0.2">
      <c r="A208" s="373" t="s">
        <v>566</v>
      </c>
      <c r="B208" s="321">
        <f t="shared" ref="B208:C211" si="87">+E208+H208+K208+N208+Q208</f>
        <v>160</v>
      </c>
      <c r="C208" s="321">
        <f t="shared" si="87"/>
        <v>123</v>
      </c>
      <c r="D208" s="321">
        <f>SUM(B208:C208)</f>
        <v>283</v>
      </c>
      <c r="E208" s="321">
        <v>69</v>
      </c>
      <c r="F208" s="321">
        <v>41</v>
      </c>
      <c r="G208" s="321">
        <f t="shared" si="79"/>
        <v>110</v>
      </c>
      <c r="H208" s="321">
        <v>34</v>
      </c>
      <c r="I208" s="321">
        <v>23</v>
      </c>
      <c r="J208" s="321">
        <f t="shared" si="80"/>
        <v>57</v>
      </c>
      <c r="K208" s="321">
        <v>27</v>
      </c>
      <c r="L208" s="321">
        <v>23</v>
      </c>
      <c r="M208" s="321">
        <f t="shared" si="74"/>
        <v>50</v>
      </c>
      <c r="N208" s="321">
        <v>21</v>
      </c>
      <c r="O208" s="321">
        <v>28</v>
      </c>
      <c r="P208" s="321">
        <f t="shared" si="75"/>
        <v>49</v>
      </c>
      <c r="Q208" s="321">
        <v>9</v>
      </c>
      <c r="R208" s="321">
        <v>8</v>
      </c>
      <c r="S208" s="321">
        <f t="shared" si="85"/>
        <v>17</v>
      </c>
      <c r="T208" s="321"/>
      <c r="U208" s="321"/>
      <c r="V208" s="321">
        <f t="shared" si="83"/>
        <v>0</v>
      </c>
      <c r="W208" s="201"/>
    </row>
    <row r="209" spans="1:23" x14ac:dyDescent="0.2">
      <c r="A209" s="375" t="s">
        <v>567</v>
      </c>
      <c r="B209" s="321">
        <f t="shared" si="87"/>
        <v>206</v>
      </c>
      <c r="C209" s="321">
        <f t="shared" si="87"/>
        <v>88</v>
      </c>
      <c r="D209" s="321">
        <f>SUM(B209:C209)</f>
        <v>294</v>
      </c>
      <c r="E209" s="321">
        <v>109</v>
      </c>
      <c r="F209" s="321">
        <v>30</v>
      </c>
      <c r="G209" s="321">
        <f t="shared" si="79"/>
        <v>139</v>
      </c>
      <c r="H209" s="321">
        <v>42</v>
      </c>
      <c r="I209" s="321">
        <v>14</v>
      </c>
      <c r="J209" s="321">
        <f t="shared" si="80"/>
        <v>56</v>
      </c>
      <c r="K209" s="321">
        <v>32</v>
      </c>
      <c r="L209" s="321">
        <v>12</v>
      </c>
      <c r="M209" s="321">
        <f t="shared" si="74"/>
        <v>44</v>
      </c>
      <c r="N209" s="321">
        <v>14</v>
      </c>
      <c r="O209" s="321">
        <v>19</v>
      </c>
      <c r="P209" s="321">
        <f t="shared" si="75"/>
        <v>33</v>
      </c>
      <c r="Q209" s="321">
        <v>9</v>
      </c>
      <c r="R209" s="321">
        <v>13</v>
      </c>
      <c r="S209" s="321">
        <f t="shared" si="85"/>
        <v>22</v>
      </c>
      <c r="T209" s="321"/>
      <c r="U209" s="321"/>
      <c r="V209" s="321">
        <f t="shared" si="83"/>
        <v>0</v>
      </c>
      <c r="W209" s="201"/>
    </row>
    <row r="210" spans="1:23" x14ac:dyDescent="0.2">
      <c r="A210" s="373" t="s">
        <v>570</v>
      </c>
      <c r="B210" s="321">
        <f t="shared" si="87"/>
        <v>235</v>
      </c>
      <c r="C210" s="321">
        <f t="shared" si="87"/>
        <v>79</v>
      </c>
      <c r="D210" s="321">
        <f>SUM(B210:C210)</f>
        <v>314</v>
      </c>
      <c r="E210" s="321">
        <v>103</v>
      </c>
      <c r="F210" s="321">
        <v>37</v>
      </c>
      <c r="G210" s="321">
        <f t="shared" si="79"/>
        <v>140</v>
      </c>
      <c r="H210" s="321">
        <v>39</v>
      </c>
      <c r="I210" s="321">
        <v>11</v>
      </c>
      <c r="J210" s="321">
        <f t="shared" si="80"/>
        <v>50</v>
      </c>
      <c r="K210" s="321">
        <v>45</v>
      </c>
      <c r="L210" s="321">
        <v>14</v>
      </c>
      <c r="M210" s="321">
        <f t="shared" si="74"/>
        <v>59</v>
      </c>
      <c r="N210" s="321">
        <v>31</v>
      </c>
      <c r="O210" s="321">
        <v>9</v>
      </c>
      <c r="P210" s="321">
        <f t="shared" si="75"/>
        <v>40</v>
      </c>
      <c r="Q210" s="321">
        <v>17</v>
      </c>
      <c r="R210" s="321">
        <v>8</v>
      </c>
      <c r="S210" s="321">
        <f t="shared" si="85"/>
        <v>25</v>
      </c>
      <c r="T210" s="321"/>
      <c r="U210" s="321"/>
      <c r="V210" s="321">
        <f t="shared" si="83"/>
        <v>0</v>
      </c>
    </row>
    <row r="211" spans="1:23" x14ac:dyDescent="0.2">
      <c r="A211" s="373" t="s">
        <v>550</v>
      </c>
      <c r="B211" s="321">
        <f t="shared" si="87"/>
        <v>198</v>
      </c>
      <c r="C211" s="321">
        <f t="shared" si="87"/>
        <v>215</v>
      </c>
      <c r="D211" s="321">
        <f>SUM(B211:C211)</f>
        <v>413</v>
      </c>
      <c r="E211" s="321">
        <v>96</v>
      </c>
      <c r="F211" s="321">
        <v>82</v>
      </c>
      <c r="G211" s="321">
        <f t="shared" si="79"/>
        <v>178</v>
      </c>
      <c r="H211" s="321">
        <v>12</v>
      </c>
      <c r="I211" s="321">
        <v>8</v>
      </c>
      <c r="J211" s="321">
        <f t="shared" si="80"/>
        <v>20</v>
      </c>
      <c r="K211" s="321">
        <v>60</v>
      </c>
      <c r="L211" s="321">
        <v>79</v>
      </c>
      <c r="M211" s="321">
        <f t="shared" si="74"/>
        <v>139</v>
      </c>
      <c r="N211" s="321">
        <v>28</v>
      </c>
      <c r="O211" s="321">
        <v>43</v>
      </c>
      <c r="P211" s="321">
        <f t="shared" si="75"/>
        <v>71</v>
      </c>
      <c r="Q211" s="321">
        <v>2</v>
      </c>
      <c r="R211" s="321">
        <v>3</v>
      </c>
      <c r="S211" s="321">
        <f t="shared" si="85"/>
        <v>5</v>
      </c>
      <c r="T211" s="388">
        <f>+T6+T95</f>
        <v>103</v>
      </c>
      <c r="U211" s="347">
        <f>+U6+U95</f>
        <v>100</v>
      </c>
      <c r="V211" s="389">
        <f t="shared" si="83"/>
        <v>203</v>
      </c>
    </row>
    <row r="212" spans="1:23" x14ac:dyDescent="0.2">
      <c r="A212" s="390" t="s">
        <v>4</v>
      </c>
      <c r="B212" s="347">
        <f t="shared" ref="B212:S212" si="88">+B6+B95+B181</f>
        <v>21388</v>
      </c>
      <c r="C212" s="347">
        <f t="shared" si="88"/>
        <v>27178</v>
      </c>
      <c r="D212" s="347">
        <f t="shared" si="88"/>
        <v>48566</v>
      </c>
      <c r="E212" s="347">
        <f t="shared" si="88"/>
        <v>9414</v>
      </c>
      <c r="F212" s="347">
        <f t="shared" si="88"/>
        <v>11537</v>
      </c>
      <c r="G212" s="347">
        <f t="shared" si="88"/>
        <v>20951</v>
      </c>
      <c r="H212" s="347">
        <f t="shared" si="88"/>
        <v>3855</v>
      </c>
      <c r="I212" s="347">
        <f t="shared" si="88"/>
        <v>4855</v>
      </c>
      <c r="J212" s="347">
        <f t="shared" si="88"/>
        <v>8710</v>
      </c>
      <c r="K212" s="347">
        <f t="shared" si="88"/>
        <v>3780</v>
      </c>
      <c r="L212" s="347">
        <f t="shared" si="88"/>
        <v>5158</v>
      </c>
      <c r="M212" s="347">
        <f t="shared" si="88"/>
        <v>8938</v>
      </c>
      <c r="N212" s="347">
        <f t="shared" si="88"/>
        <v>2820</v>
      </c>
      <c r="O212" s="347">
        <f t="shared" si="88"/>
        <v>3821</v>
      </c>
      <c r="P212" s="347">
        <f t="shared" si="88"/>
        <v>6641</v>
      </c>
      <c r="Q212" s="347">
        <f t="shared" si="88"/>
        <v>1376</v>
      </c>
      <c r="R212" s="347">
        <f t="shared" si="88"/>
        <v>1678</v>
      </c>
      <c r="S212" s="347">
        <f t="shared" si="88"/>
        <v>3054</v>
      </c>
      <c r="T212" s="347">
        <f>+T6+T95+T181</f>
        <v>103</v>
      </c>
      <c r="U212" s="347">
        <f>+U6+U95+U181</f>
        <v>100</v>
      </c>
      <c r="V212" s="347">
        <f>+V6+V95+V181</f>
        <v>203</v>
      </c>
    </row>
    <row r="213" spans="1:23" x14ac:dyDescent="0.2">
      <c r="B213" s="391"/>
      <c r="C213" s="391"/>
      <c r="D213" s="391"/>
      <c r="E213" s="391"/>
      <c r="F213" s="391"/>
      <c r="G213" s="391"/>
      <c r="H213" s="391"/>
      <c r="I213" s="391"/>
      <c r="J213" s="391"/>
      <c r="K213" s="391"/>
      <c r="L213" s="391"/>
      <c r="M213" s="391"/>
      <c r="N213" s="391"/>
      <c r="O213" s="391"/>
      <c r="P213" s="391"/>
      <c r="Q213" s="391"/>
      <c r="R213" s="391"/>
      <c r="S213" s="391"/>
      <c r="T213" s="391"/>
      <c r="U213" s="391"/>
      <c r="V213" s="391"/>
    </row>
    <row r="214" spans="1:23" x14ac:dyDescent="0.2">
      <c r="A214" s="878" t="s">
        <v>707</v>
      </c>
      <c r="B214" s="872" t="s">
        <v>689</v>
      </c>
      <c r="C214" s="872"/>
      <c r="D214" s="875"/>
      <c r="E214" s="391"/>
      <c r="F214" s="391"/>
      <c r="G214" s="391"/>
      <c r="H214" s="391"/>
      <c r="I214" s="391"/>
      <c r="J214" s="391"/>
      <c r="K214" s="391"/>
      <c r="L214" s="391"/>
      <c r="M214" s="391"/>
      <c r="N214" s="391"/>
      <c r="O214" s="391"/>
      <c r="P214" s="391"/>
      <c r="Q214" s="391"/>
      <c r="R214" s="391"/>
      <c r="S214" s="391"/>
      <c r="T214" s="391"/>
      <c r="U214" s="391"/>
      <c r="V214" s="391"/>
    </row>
    <row r="215" spans="1:23" x14ac:dyDescent="0.2">
      <c r="A215" s="879"/>
      <c r="B215" s="591" t="s">
        <v>672</v>
      </c>
      <c r="C215" s="591" t="s">
        <v>673</v>
      </c>
      <c r="D215" s="332" t="s">
        <v>703</v>
      </c>
      <c r="E215" s="391"/>
      <c r="F215" s="391"/>
      <c r="G215" s="391"/>
      <c r="H215" s="391"/>
      <c r="I215" s="391"/>
      <c r="J215" s="391"/>
      <c r="K215" s="391"/>
      <c r="L215" s="391"/>
      <c r="M215" s="391"/>
      <c r="N215" s="391"/>
      <c r="O215" s="391"/>
      <c r="P215" s="391"/>
      <c r="Q215" s="391"/>
      <c r="R215" s="391"/>
      <c r="S215" s="391"/>
      <c r="T215" s="391"/>
      <c r="U215" s="391"/>
      <c r="V215" s="391"/>
    </row>
    <row r="216" spans="1:23" x14ac:dyDescent="0.2">
      <c r="A216" s="357" t="s">
        <v>285</v>
      </c>
      <c r="B216" s="330"/>
      <c r="C216" s="330"/>
      <c r="D216" s="330"/>
      <c r="E216" s="391"/>
      <c r="F216" s="391"/>
      <c r="G216" s="391"/>
      <c r="H216" s="391"/>
      <c r="I216" s="391"/>
      <c r="J216" s="391"/>
      <c r="K216" s="391"/>
      <c r="L216" s="391"/>
      <c r="M216" s="391"/>
      <c r="N216" s="391"/>
      <c r="O216" s="391"/>
      <c r="P216" s="391"/>
      <c r="Q216" s="391"/>
      <c r="R216" s="391"/>
      <c r="S216" s="391"/>
      <c r="T216" s="391"/>
      <c r="U216" s="391"/>
      <c r="V216" s="391"/>
    </row>
    <row r="217" spans="1:23" x14ac:dyDescent="0.2">
      <c r="A217" s="359" t="s">
        <v>522</v>
      </c>
      <c r="B217" s="321">
        <v>85</v>
      </c>
      <c r="C217" s="321">
        <v>88</v>
      </c>
      <c r="D217" s="321">
        <f>+B217+C217</f>
        <v>173</v>
      </c>
      <c r="E217" s="391"/>
      <c r="F217" s="391"/>
      <c r="G217" s="391"/>
      <c r="H217" s="391"/>
      <c r="I217" s="391"/>
      <c r="J217" s="391"/>
      <c r="K217" s="391"/>
      <c r="L217" s="391"/>
      <c r="M217" s="391"/>
      <c r="N217" s="391"/>
      <c r="O217" s="391"/>
      <c r="P217" s="391"/>
      <c r="Q217" s="391"/>
      <c r="R217" s="391"/>
      <c r="S217" s="391"/>
      <c r="T217" s="391"/>
      <c r="U217" s="391"/>
      <c r="V217" s="391"/>
    </row>
    <row r="218" spans="1:23" x14ac:dyDescent="0.2">
      <c r="A218" s="357" t="s">
        <v>316</v>
      </c>
      <c r="B218" s="330"/>
      <c r="C218" s="330"/>
      <c r="D218" s="330"/>
      <c r="E218" s="391"/>
      <c r="F218" s="391"/>
      <c r="G218" s="391"/>
      <c r="H218" s="391"/>
      <c r="I218" s="391"/>
      <c r="J218" s="391"/>
      <c r="K218" s="391"/>
      <c r="L218" s="391"/>
      <c r="M218" s="391"/>
      <c r="N218" s="391"/>
      <c r="O218" s="391"/>
      <c r="P218" s="391"/>
      <c r="Q218" s="391"/>
      <c r="R218" s="391"/>
      <c r="S218" s="391"/>
      <c r="T218" s="391"/>
      <c r="U218" s="391"/>
      <c r="V218" s="391"/>
    </row>
    <row r="219" spans="1:23" x14ac:dyDescent="0.2">
      <c r="A219" s="359" t="s">
        <v>515</v>
      </c>
      <c r="B219" s="321">
        <v>58</v>
      </c>
      <c r="C219" s="321">
        <v>41</v>
      </c>
      <c r="D219" s="321">
        <f>+B219+C219</f>
        <v>99</v>
      </c>
      <c r="E219" s="391"/>
      <c r="F219" s="391"/>
      <c r="G219" s="391"/>
      <c r="H219" s="391"/>
      <c r="I219" s="391"/>
      <c r="J219" s="391"/>
      <c r="K219" s="391"/>
      <c r="L219" s="391"/>
      <c r="M219" s="391"/>
      <c r="N219" s="391"/>
      <c r="O219" s="391"/>
      <c r="P219" s="391"/>
      <c r="Q219" s="391"/>
      <c r="R219" s="391"/>
      <c r="S219" s="391"/>
      <c r="T219" s="391"/>
      <c r="U219" s="391"/>
      <c r="V219" s="391"/>
    </row>
    <row r="221" spans="1:23" x14ac:dyDescent="0.2">
      <c r="A221" s="170" t="s">
        <v>708</v>
      </c>
    </row>
    <row r="223" spans="1:23" x14ac:dyDescent="0.2">
      <c r="A223" s="170" t="s">
        <v>6</v>
      </c>
    </row>
    <row r="224" spans="1:23" x14ac:dyDescent="0.2">
      <c r="A224" s="868" t="s">
        <v>8</v>
      </c>
      <c r="B224" s="868"/>
      <c r="C224" s="868"/>
      <c r="D224" s="392"/>
    </row>
    <row r="225" spans="1:22" x14ac:dyDescent="0.2">
      <c r="A225" s="328" t="s">
        <v>674</v>
      </c>
      <c r="B225" s="328"/>
      <c r="C225" s="328"/>
      <c r="D225" s="328"/>
      <c r="T225" s="195"/>
      <c r="U225" s="195"/>
      <c r="V225" s="195"/>
    </row>
    <row r="226" spans="1:22" s="371" customFormat="1" x14ac:dyDescent="0.2"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</row>
    <row r="227" spans="1:22" s="371" customFormat="1" x14ac:dyDescent="0.2">
      <c r="B227" s="393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79"/>
      <c r="U227" s="379"/>
      <c r="V227" s="379"/>
    </row>
    <row r="228" spans="1:22" s="371" customFormat="1" x14ac:dyDescent="0.2">
      <c r="B228" s="393"/>
      <c r="C228" s="393"/>
      <c r="D228" s="393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  <c r="O228" s="379"/>
      <c r="P228" s="379"/>
      <c r="Q228" s="379"/>
      <c r="R228" s="379"/>
      <c r="S228" s="379"/>
      <c r="T228" s="379"/>
      <c r="U228" s="379"/>
      <c r="V228" s="379"/>
    </row>
    <row r="229" spans="1:22" s="371" customFormat="1" x14ac:dyDescent="0.2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  <c r="M229" s="379"/>
      <c r="N229" s="379"/>
      <c r="O229" s="379"/>
      <c r="P229" s="379"/>
      <c r="Q229" s="379"/>
      <c r="R229" s="379"/>
      <c r="S229" s="379"/>
      <c r="T229" s="379"/>
      <c r="U229" s="379"/>
      <c r="V229" s="379"/>
    </row>
    <row r="230" spans="1:22" s="371" customFormat="1" x14ac:dyDescent="0.2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  <c r="M230" s="379"/>
      <c r="N230" s="379"/>
      <c r="O230" s="379"/>
      <c r="P230" s="379"/>
      <c r="Q230" s="379"/>
      <c r="R230" s="379"/>
      <c r="S230" s="379"/>
      <c r="T230" s="393"/>
      <c r="U230" s="393"/>
      <c r="V230" s="393"/>
    </row>
    <row r="231" spans="1:22" s="371" customFormat="1" x14ac:dyDescent="0.2"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79"/>
      <c r="U231" s="379"/>
      <c r="V231" s="379"/>
    </row>
    <row r="232" spans="1:22" s="371" customFormat="1" x14ac:dyDescent="0.2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  <c r="O232" s="379"/>
      <c r="P232" s="379"/>
      <c r="Q232" s="379"/>
      <c r="R232" s="379"/>
      <c r="S232" s="379"/>
      <c r="T232" s="393"/>
      <c r="U232" s="393"/>
      <c r="V232" s="393"/>
    </row>
    <row r="233" spans="1:22" s="371" customFormat="1" x14ac:dyDescent="0.2"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79"/>
      <c r="U233" s="379"/>
      <c r="V233" s="379"/>
    </row>
    <row r="234" spans="1:22" s="371" customFormat="1" x14ac:dyDescent="0.2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  <c r="M234" s="379"/>
      <c r="N234" s="379"/>
      <c r="O234" s="379"/>
      <c r="P234" s="379"/>
      <c r="Q234" s="379"/>
      <c r="R234" s="379"/>
      <c r="S234" s="379"/>
      <c r="T234" s="379"/>
      <c r="U234" s="379"/>
      <c r="V234" s="379"/>
    </row>
    <row r="235" spans="1:22" s="371" customFormat="1" x14ac:dyDescent="0.2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</row>
    <row r="236" spans="1:22" s="371" customFormat="1" x14ac:dyDescent="0.2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  <c r="O236" s="379"/>
      <c r="P236" s="379"/>
      <c r="Q236" s="379"/>
      <c r="R236" s="379"/>
      <c r="S236" s="379"/>
      <c r="T236" s="379"/>
      <c r="U236" s="379"/>
      <c r="V236" s="379"/>
    </row>
    <row r="237" spans="1:22" s="371" customFormat="1" x14ac:dyDescent="0.2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79"/>
      <c r="S237" s="379"/>
      <c r="T237" s="379"/>
      <c r="U237" s="379"/>
      <c r="V237" s="379"/>
    </row>
    <row r="238" spans="1:22" s="371" customFormat="1" x14ac:dyDescent="0.2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  <c r="M238" s="379"/>
      <c r="N238" s="379"/>
      <c r="O238" s="379"/>
      <c r="P238" s="379"/>
      <c r="Q238" s="379"/>
      <c r="R238" s="379"/>
      <c r="S238" s="379"/>
      <c r="T238" s="379"/>
      <c r="U238" s="379"/>
      <c r="V238" s="379"/>
    </row>
    <row r="239" spans="1:22" s="371" customFormat="1" x14ac:dyDescent="0.2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  <c r="O239" s="379"/>
      <c r="P239" s="379"/>
      <c r="Q239" s="379"/>
      <c r="R239" s="379"/>
      <c r="S239" s="379"/>
      <c r="T239" s="379"/>
      <c r="U239" s="379"/>
      <c r="V239" s="379"/>
    </row>
    <row r="240" spans="1:22" s="371" customFormat="1" x14ac:dyDescent="0.2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  <c r="M240" s="379"/>
      <c r="N240" s="379"/>
      <c r="O240" s="379"/>
      <c r="P240" s="379"/>
      <c r="Q240" s="379"/>
      <c r="R240" s="379"/>
      <c r="S240" s="379"/>
      <c r="T240" s="379"/>
      <c r="U240" s="379"/>
      <c r="V240" s="379"/>
    </row>
    <row r="241" spans="2:22" s="371" customFormat="1" x14ac:dyDescent="0.2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  <c r="M241" s="379"/>
      <c r="N241" s="379"/>
      <c r="O241" s="379"/>
      <c r="P241" s="379"/>
      <c r="Q241" s="379"/>
      <c r="R241" s="379"/>
      <c r="S241" s="379"/>
      <c r="T241" s="379"/>
      <c r="U241" s="379"/>
      <c r="V241" s="379"/>
    </row>
    <row r="242" spans="2:22" s="371" customFormat="1" x14ac:dyDescent="0.2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</row>
    <row r="243" spans="2:22" s="371" customFormat="1" x14ac:dyDescent="0.2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</row>
    <row r="244" spans="2:22" s="371" customFormat="1" x14ac:dyDescent="0.2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379"/>
      <c r="T244" s="379"/>
      <c r="U244" s="379"/>
      <c r="V244" s="379"/>
    </row>
    <row r="245" spans="2:22" s="371" customFormat="1" x14ac:dyDescent="0.2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79"/>
      <c r="R245" s="379"/>
      <c r="S245" s="379"/>
      <c r="T245" s="379"/>
      <c r="U245" s="379"/>
      <c r="V245" s="379"/>
    </row>
    <row r="246" spans="2:22" s="371" customFormat="1" x14ac:dyDescent="0.2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  <c r="M246" s="379"/>
      <c r="N246" s="379"/>
      <c r="O246" s="379"/>
      <c r="P246" s="379"/>
      <c r="Q246" s="379"/>
      <c r="R246" s="379"/>
      <c r="S246" s="379"/>
      <c r="T246" s="379"/>
      <c r="U246" s="379"/>
      <c r="V246" s="379"/>
    </row>
    <row r="247" spans="2:22" s="371" customFormat="1" x14ac:dyDescent="0.2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</row>
    <row r="248" spans="2:22" s="371" customFormat="1" x14ac:dyDescent="0.2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79"/>
      <c r="P248" s="379"/>
      <c r="Q248" s="379"/>
      <c r="R248" s="379"/>
      <c r="S248" s="379"/>
      <c r="T248" s="379"/>
      <c r="U248" s="379"/>
      <c r="V248" s="379"/>
    </row>
    <row r="249" spans="2:22" s="371" customFormat="1" x14ac:dyDescent="0.2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379"/>
      <c r="R249" s="379"/>
      <c r="S249" s="379"/>
      <c r="T249" s="379"/>
      <c r="U249" s="379"/>
      <c r="V249" s="379"/>
    </row>
    <row r="250" spans="2:22" s="371" customFormat="1" x14ac:dyDescent="0.2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</row>
    <row r="251" spans="2:22" s="371" customFormat="1" x14ac:dyDescent="0.2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379"/>
      <c r="N251" s="379"/>
      <c r="O251" s="379"/>
      <c r="P251" s="379"/>
      <c r="Q251" s="379"/>
      <c r="R251" s="379"/>
      <c r="S251" s="379"/>
      <c r="T251" s="379"/>
      <c r="U251" s="379"/>
      <c r="V251" s="379"/>
    </row>
    <row r="252" spans="2:22" s="371" customFormat="1" x14ac:dyDescent="0.2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  <c r="O252" s="379"/>
      <c r="P252" s="379"/>
      <c r="Q252" s="379"/>
      <c r="R252" s="379"/>
      <c r="S252" s="379"/>
      <c r="T252" s="379"/>
      <c r="U252" s="379"/>
      <c r="V252" s="379"/>
    </row>
    <row r="253" spans="2:22" s="371" customFormat="1" x14ac:dyDescent="0.2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</row>
    <row r="254" spans="2:22" s="371" customFormat="1" x14ac:dyDescent="0.2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  <c r="M254" s="379"/>
      <c r="N254" s="379"/>
      <c r="O254" s="379"/>
      <c r="P254" s="379"/>
      <c r="Q254" s="379"/>
      <c r="R254" s="379"/>
      <c r="S254" s="379"/>
      <c r="T254" s="379"/>
      <c r="U254" s="379"/>
      <c r="V254" s="379"/>
    </row>
    <row r="255" spans="2:22" s="371" customFormat="1" x14ac:dyDescent="0.2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  <c r="M255" s="379"/>
      <c r="N255" s="379"/>
      <c r="O255" s="379"/>
      <c r="P255" s="379"/>
      <c r="Q255" s="379"/>
      <c r="R255" s="379"/>
      <c r="S255" s="379"/>
      <c r="T255" s="379"/>
      <c r="U255" s="379"/>
      <c r="V255" s="379"/>
    </row>
    <row r="256" spans="2:22" s="371" customFormat="1" x14ac:dyDescent="0.2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  <c r="M256" s="379"/>
      <c r="N256" s="379"/>
      <c r="O256" s="379"/>
      <c r="P256" s="379"/>
      <c r="Q256" s="379"/>
      <c r="R256" s="379"/>
      <c r="S256" s="379"/>
      <c r="T256" s="379"/>
      <c r="U256" s="379"/>
      <c r="V256" s="379"/>
    </row>
    <row r="257" spans="2:22" s="371" customFormat="1" x14ac:dyDescent="0.2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  <c r="M257" s="379"/>
      <c r="N257" s="379"/>
      <c r="O257" s="379"/>
      <c r="P257" s="379"/>
      <c r="Q257" s="379"/>
      <c r="R257" s="379"/>
      <c r="S257" s="379"/>
      <c r="T257" s="379"/>
      <c r="U257" s="379"/>
      <c r="V257" s="379"/>
    </row>
    <row r="258" spans="2:22" s="371" customFormat="1" x14ac:dyDescent="0.2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  <c r="M258" s="379"/>
      <c r="N258" s="379"/>
      <c r="O258" s="379"/>
      <c r="P258" s="379"/>
      <c r="Q258" s="379"/>
      <c r="R258" s="379"/>
      <c r="S258" s="379"/>
      <c r="T258" s="379"/>
      <c r="U258" s="379"/>
      <c r="V258" s="379"/>
    </row>
    <row r="259" spans="2:22" s="371" customFormat="1" x14ac:dyDescent="0.2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79"/>
      <c r="R259" s="379"/>
      <c r="S259" s="379"/>
      <c r="T259" s="379"/>
      <c r="U259" s="379"/>
      <c r="V259" s="379"/>
    </row>
    <row r="260" spans="2:22" s="371" customFormat="1" x14ac:dyDescent="0.2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  <c r="M260" s="379"/>
      <c r="N260" s="379"/>
      <c r="O260" s="379"/>
      <c r="P260" s="379"/>
      <c r="Q260" s="379"/>
      <c r="R260" s="379"/>
      <c r="S260" s="379"/>
      <c r="T260" s="379"/>
      <c r="U260" s="379"/>
      <c r="V260" s="379"/>
    </row>
    <row r="261" spans="2:22" s="371" customFormat="1" x14ac:dyDescent="0.2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  <c r="O261" s="379"/>
      <c r="P261" s="379"/>
      <c r="Q261" s="379"/>
      <c r="R261" s="379"/>
      <c r="S261" s="379"/>
      <c r="T261" s="379"/>
      <c r="U261" s="379"/>
      <c r="V261" s="379"/>
    </row>
    <row r="262" spans="2:22" s="371" customFormat="1" x14ac:dyDescent="0.2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  <c r="M262" s="379"/>
      <c r="N262" s="379"/>
      <c r="O262" s="379"/>
      <c r="P262" s="379"/>
      <c r="Q262" s="379"/>
      <c r="R262" s="379"/>
      <c r="S262" s="379"/>
      <c r="T262" s="379"/>
      <c r="U262" s="379"/>
      <c r="V262" s="379"/>
    </row>
    <row r="263" spans="2:22" s="371" customFormat="1" x14ac:dyDescent="0.2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  <c r="M263" s="379"/>
      <c r="N263" s="379"/>
      <c r="O263" s="379"/>
      <c r="P263" s="379"/>
      <c r="Q263" s="379"/>
      <c r="R263" s="379"/>
      <c r="S263" s="379"/>
      <c r="T263" s="379"/>
      <c r="U263" s="379"/>
      <c r="V263" s="379"/>
    </row>
    <row r="264" spans="2:22" s="371" customFormat="1" x14ac:dyDescent="0.2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  <c r="M264" s="379"/>
      <c r="N264" s="379"/>
      <c r="O264" s="379"/>
      <c r="P264" s="379"/>
      <c r="Q264" s="379"/>
      <c r="R264" s="379"/>
      <c r="S264" s="379"/>
      <c r="T264" s="379"/>
      <c r="U264" s="379"/>
      <c r="V264" s="379"/>
    </row>
    <row r="265" spans="2:22" s="371" customFormat="1" x14ac:dyDescent="0.2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  <c r="M265" s="379"/>
      <c r="N265" s="379"/>
      <c r="O265" s="379"/>
      <c r="P265" s="379"/>
      <c r="Q265" s="379"/>
      <c r="R265" s="379"/>
      <c r="S265" s="379"/>
      <c r="T265" s="379"/>
      <c r="U265" s="379"/>
      <c r="V265" s="379"/>
    </row>
    <row r="266" spans="2:22" s="371" customFormat="1" x14ac:dyDescent="0.2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  <c r="M266" s="379"/>
      <c r="N266" s="379"/>
      <c r="O266" s="379"/>
      <c r="P266" s="379"/>
      <c r="Q266" s="379"/>
      <c r="R266" s="379"/>
      <c r="S266" s="379"/>
      <c r="T266" s="379"/>
      <c r="U266" s="379"/>
      <c r="V266" s="379"/>
    </row>
    <row r="267" spans="2:22" s="371" customFormat="1" x14ac:dyDescent="0.2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79"/>
      <c r="V267" s="379"/>
    </row>
    <row r="268" spans="2:22" s="371" customFormat="1" x14ac:dyDescent="0.2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  <c r="M268" s="379"/>
      <c r="N268" s="379"/>
      <c r="O268" s="379"/>
      <c r="P268" s="379"/>
      <c r="Q268" s="379"/>
      <c r="R268" s="379"/>
      <c r="S268" s="379"/>
      <c r="T268" s="379"/>
      <c r="U268" s="379"/>
      <c r="V268" s="379"/>
    </row>
    <row r="269" spans="2:22" s="371" customFormat="1" x14ac:dyDescent="0.2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  <c r="M269" s="379"/>
      <c r="N269" s="379"/>
      <c r="O269" s="379"/>
      <c r="P269" s="379"/>
      <c r="Q269" s="379"/>
      <c r="R269" s="379"/>
      <c r="S269" s="379"/>
      <c r="T269" s="379"/>
      <c r="U269" s="379"/>
      <c r="V269" s="379"/>
    </row>
    <row r="270" spans="2:22" s="371" customFormat="1" x14ac:dyDescent="0.2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  <c r="O270" s="379"/>
      <c r="P270" s="379"/>
      <c r="Q270" s="379"/>
      <c r="R270" s="379"/>
      <c r="S270" s="379"/>
      <c r="T270" s="379"/>
      <c r="U270" s="379"/>
      <c r="V270" s="379"/>
    </row>
    <row r="271" spans="2:22" s="371" customFormat="1" x14ac:dyDescent="0.2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  <c r="M271" s="379"/>
      <c r="N271" s="379"/>
      <c r="O271" s="379"/>
      <c r="P271" s="379"/>
      <c r="Q271" s="379"/>
      <c r="R271" s="379"/>
      <c r="S271" s="379"/>
      <c r="T271" s="379"/>
      <c r="U271" s="379"/>
      <c r="V271" s="379"/>
    </row>
    <row r="272" spans="2:22" s="371" customFormat="1" x14ac:dyDescent="0.2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79"/>
      <c r="O272" s="379"/>
      <c r="P272" s="379"/>
      <c r="Q272" s="379"/>
      <c r="R272" s="379"/>
      <c r="S272" s="379"/>
      <c r="T272" s="379"/>
      <c r="U272" s="379"/>
      <c r="V272" s="379"/>
    </row>
    <row r="273" spans="2:22" s="371" customFormat="1" x14ac:dyDescent="0.2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  <c r="O273" s="379"/>
      <c r="P273" s="379"/>
      <c r="Q273" s="379"/>
      <c r="R273" s="379"/>
      <c r="S273" s="379"/>
      <c r="T273" s="379"/>
      <c r="U273" s="379"/>
      <c r="V273" s="379"/>
    </row>
    <row r="274" spans="2:22" s="371" customFormat="1" x14ac:dyDescent="0.2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79"/>
      <c r="V274" s="379"/>
    </row>
    <row r="275" spans="2:22" s="371" customFormat="1" x14ac:dyDescent="0.2"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  <c r="M275" s="379"/>
      <c r="N275" s="379"/>
      <c r="O275" s="379"/>
      <c r="P275" s="379"/>
      <c r="Q275" s="379"/>
      <c r="R275" s="379"/>
      <c r="S275" s="379"/>
      <c r="T275" s="379"/>
      <c r="U275" s="379"/>
      <c r="V275" s="379"/>
    </row>
    <row r="276" spans="2:22" s="371" customFormat="1" x14ac:dyDescent="0.2"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  <c r="M276" s="379"/>
      <c r="N276" s="379"/>
      <c r="O276" s="379"/>
      <c r="P276" s="379"/>
      <c r="Q276" s="379"/>
      <c r="R276" s="379"/>
      <c r="S276" s="379"/>
      <c r="T276" s="379"/>
      <c r="U276" s="379"/>
      <c r="V276" s="379"/>
    </row>
    <row r="277" spans="2:22" s="371" customFormat="1" x14ac:dyDescent="0.2"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  <c r="R277" s="379"/>
      <c r="S277" s="379"/>
      <c r="T277" s="379"/>
      <c r="U277" s="379"/>
      <c r="V277" s="379"/>
    </row>
    <row r="278" spans="2:22" s="371" customFormat="1" x14ac:dyDescent="0.2"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  <c r="M278" s="379"/>
      <c r="N278" s="379"/>
      <c r="O278" s="379"/>
      <c r="P278" s="379"/>
      <c r="Q278" s="379"/>
      <c r="R278" s="379"/>
      <c r="S278" s="379"/>
      <c r="T278" s="379"/>
      <c r="U278" s="379"/>
      <c r="V278" s="379"/>
    </row>
    <row r="279" spans="2:22" s="371" customFormat="1" x14ac:dyDescent="0.2"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  <c r="M279" s="379"/>
      <c r="N279" s="379"/>
      <c r="O279" s="379"/>
      <c r="P279" s="379"/>
      <c r="Q279" s="379"/>
      <c r="R279" s="379"/>
      <c r="S279" s="379"/>
      <c r="T279" s="379"/>
      <c r="U279" s="379"/>
      <c r="V279" s="379"/>
    </row>
    <row r="280" spans="2:22" s="371" customFormat="1" x14ac:dyDescent="0.2"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  <c r="R280" s="379"/>
      <c r="S280" s="379"/>
      <c r="T280" s="379"/>
      <c r="U280" s="379"/>
      <c r="V280" s="379"/>
    </row>
    <row r="281" spans="2:22" s="371" customFormat="1" x14ac:dyDescent="0.2"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  <c r="M281" s="379"/>
      <c r="N281" s="379"/>
      <c r="O281" s="379"/>
      <c r="P281" s="379"/>
      <c r="Q281" s="379"/>
      <c r="R281" s="379"/>
      <c r="S281" s="379"/>
      <c r="T281" s="379"/>
      <c r="U281" s="379"/>
      <c r="V281" s="379"/>
    </row>
    <row r="282" spans="2:22" s="371" customFormat="1" x14ac:dyDescent="0.2"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  <c r="M282" s="379"/>
      <c r="N282" s="379"/>
      <c r="O282" s="379"/>
      <c r="P282" s="379"/>
      <c r="Q282" s="379"/>
      <c r="R282" s="379"/>
      <c r="S282" s="379"/>
      <c r="T282" s="379"/>
      <c r="U282" s="379"/>
      <c r="V282" s="379"/>
    </row>
    <row r="283" spans="2:22" s="371" customFormat="1" x14ac:dyDescent="0.2"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  <c r="M283" s="379"/>
      <c r="N283" s="379"/>
      <c r="O283" s="379"/>
      <c r="P283" s="379"/>
      <c r="Q283" s="379"/>
      <c r="R283" s="379"/>
      <c r="S283" s="379"/>
      <c r="T283" s="379"/>
      <c r="U283" s="379"/>
      <c r="V283" s="379"/>
    </row>
    <row r="284" spans="2:22" s="371" customFormat="1" x14ac:dyDescent="0.2"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  <c r="M284" s="379"/>
      <c r="N284" s="379"/>
      <c r="O284" s="379"/>
      <c r="P284" s="379"/>
      <c r="Q284" s="379"/>
      <c r="R284" s="379"/>
      <c r="S284" s="379"/>
      <c r="T284" s="379"/>
      <c r="U284" s="379"/>
      <c r="V284" s="379"/>
    </row>
    <row r="285" spans="2:22" s="371" customFormat="1" x14ac:dyDescent="0.2"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  <c r="M285" s="379"/>
      <c r="N285" s="379"/>
      <c r="O285" s="379"/>
      <c r="P285" s="379"/>
      <c r="Q285" s="379"/>
      <c r="R285" s="379"/>
      <c r="S285" s="379"/>
      <c r="T285" s="379"/>
      <c r="U285" s="379"/>
      <c r="V285" s="379"/>
    </row>
    <row r="286" spans="2:22" s="371" customFormat="1" x14ac:dyDescent="0.2"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  <c r="M286" s="379"/>
      <c r="N286" s="379"/>
      <c r="O286" s="379"/>
      <c r="P286" s="379"/>
      <c r="Q286" s="379"/>
      <c r="R286" s="379"/>
      <c r="S286" s="379"/>
      <c r="T286" s="379"/>
      <c r="U286" s="379"/>
      <c r="V286" s="379"/>
    </row>
    <row r="287" spans="2:22" s="371" customFormat="1" x14ac:dyDescent="0.2"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  <c r="M287" s="379"/>
      <c r="N287" s="379"/>
      <c r="O287" s="379"/>
      <c r="P287" s="379"/>
      <c r="Q287" s="379"/>
      <c r="R287" s="379"/>
      <c r="S287" s="379"/>
      <c r="T287" s="379"/>
      <c r="U287" s="379"/>
      <c r="V287" s="379"/>
    </row>
    <row r="288" spans="2:22" s="371" customFormat="1" x14ac:dyDescent="0.2"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  <c r="M288" s="379"/>
      <c r="N288" s="379"/>
      <c r="O288" s="379"/>
      <c r="P288" s="379"/>
      <c r="Q288" s="379"/>
      <c r="R288" s="379"/>
      <c r="S288" s="379"/>
      <c r="T288" s="379"/>
      <c r="U288" s="379"/>
      <c r="V288" s="379"/>
    </row>
    <row r="289" spans="2:22" s="371" customFormat="1" x14ac:dyDescent="0.2"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  <c r="S289" s="379"/>
      <c r="T289" s="379"/>
      <c r="U289" s="379"/>
      <c r="V289" s="379"/>
    </row>
    <row r="290" spans="2:22" s="371" customFormat="1" x14ac:dyDescent="0.2"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  <c r="M290" s="379"/>
      <c r="N290" s="379"/>
      <c r="O290" s="379"/>
      <c r="P290" s="379"/>
      <c r="Q290" s="379"/>
      <c r="R290" s="379"/>
      <c r="S290" s="379"/>
      <c r="T290" s="379"/>
      <c r="U290" s="379"/>
      <c r="V290" s="379"/>
    </row>
    <row r="291" spans="2:22" s="371" customFormat="1" x14ac:dyDescent="0.2"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  <c r="M291" s="379"/>
      <c r="N291" s="379"/>
      <c r="O291" s="379"/>
      <c r="P291" s="379"/>
      <c r="Q291" s="379"/>
      <c r="R291" s="379"/>
      <c r="S291" s="379"/>
      <c r="T291" s="379"/>
      <c r="U291" s="379"/>
      <c r="V291" s="379"/>
    </row>
    <row r="292" spans="2:22" s="371" customFormat="1" x14ac:dyDescent="0.2"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  <c r="M292" s="379"/>
      <c r="N292" s="379"/>
      <c r="O292" s="379"/>
      <c r="P292" s="379"/>
      <c r="Q292" s="379"/>
      <c r="R292" s="379"/>
      <c r="S292" s="379"/>
      <c r="T292" s="379"/>
      <c r="U292" s="379"/>
      <c r="V292" s="379"/>
    </row>
    <row r="293" spans="2:22" s="371" customFormat="1" x14ac:dyDescent="0.2"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  <c r="M293" s="379"/>
      <c r="N293" s="379"/>
      <c r="O293" s="379"/>
      <c r="P293" s="379"/>
      <c r="Q293" s="379"/>
      <c r="R293" s="379"/>
      <c r="S293" s="379"/>
      <c r="T293" s="379"/>
      <c r="U293" s="379"/>
      <c r="V293" s="379"/>
    </row>
    <row r="294" spans="2:22" s="371" customFormat="1" x14ac:dyDescent="0.2"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  <c r="M294" s="379"/>
      <c r="N294" s="379"/>
      <c r="O294" s="379"/>
      <c r="P294" s="379"/>
      <c r="Q294" s="379"/>
      <c r="R294" s="379"/>
      <c r="S294" s="379"/>
      <c r="T294" s="379"/>
      <c r="U294" s="379"/>
      <c r="V294" s="379"/>
    </row>
    <row r="295" spans="2:22" s="371" customFormat="1" x14ac:dyDescent="0.2"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  <c r="M295" s="379"/>
      <c r="N295" s="379"/>
      <c r="O295" s="379"/>
      <c r="P295" s="379"/>
      <c r="Q295" s="379"/>
      <c r="R295" s="379"/>
      <c r="S295" s="379"/>
      <c r="T295" s="379"/>
      <c r="U295" s="379"/>
      <c r="V295" s="379"/>
    </row>
    <row r="296" spans="2:22" s="371" customFormat="1" x14ac:dyDescent="0.2"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  <c r="M296" s="379"/>
      <c r="N296" s="379"/>
      <c r="O296" s="379"/>
      <c r="P296" s="379"/>
      <c r="Q296" s="379"/>
      <c r="R296" s="379"/>
      <c r="S296" s="379"/>
      <c r="T296" s="379"/>
      <c r="U296" s="379"/>
      <c r="V296" s="379"/>
    </row>
    <row r="297" spans="2:22" s="371" customFormat="1" x14ac:dyDescent="0.2"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  <c r="M297" s="379"/>
      <c r="N297" s="379"/>
      <c r="O297" s="379"/>
      <c r="P297" s="379"/>
      <c r="Q297" s="379"/>
      <c r="R297" s="379"/>
      <c r="S297" s="379"/>
      <c r="T297" s="379"/>
      <c r="U297" s="379"/>
      <c r="V297" s="379"/>
    </row>
    <row r="298" spans="2:22" s="371" customFormat="1" x14ac:dyDescent="0.2"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  <c r="M298" s="379"/>
      <c r="N298" s="379"/>
      <c r="O298" s="379"/>
      <c r="P298" s="379"/>
      <c r="Q298" s="379"/>
      <c r="R298" s="379"/>
      <c r="S298" s="379"/>
      <c r="T298" s="379"/>
      <c r="U298" s="379"/>
      <c r="V298" s="379"/>
    </row>
    <row r="299" spans="2:22" s="371" customFormat="1" x14ac:dyDescent="0.2"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  <c r="M299" s="379"/>
      <c r="N299" s="379"/>
      <c r="O299" s="379"/>
      <c r="P299" s="379"/>
      <c r="Q299" s="379"/>
      <c r="R299" s="379"/>
      <c r="S299" s="379"/>
      <c r="T299" s="379"/>
      <c r="U299" s="379"/>
      <c r="V299" s="379"/>
    </row>
    <row r="300" spans="2:22" s="371" customFormat="1" x14ac:dyDescent="0.2"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  <c r="M300" s="379"/>
      <c r="N300" s="379"/>
      <c r="O300" s="379"/>
      <c r="P300" s="379"/>
      <c r="Q300" s="379"/>
      <c r="R300" s="379"/>
      <c r="S300" s="379"/>
      <c r="T300" s="379"/>
      <c r="U300" s="379"/>
      <c r="V300" s="379"/>
    </row>
    <row r="301" spans="2:22" s="371" customFormat="1" x14ac:dyDescent="0.2"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  <c r="M301" s="379"/>
      <c r="N301" s="379"/>
      <c r="O301" s="379"/>
      <c r="P301" s="379"/>
      <c r="Q301" s="379"/>
      <c r="R301" s="379"/>
      <c r="S301" s="379"/>
      <c r="T301" s="379"/>
      <c r="U301" s="379"/>
      <c r="V301" s="379"/>
    </row>
    <row r="302" spans="2:22" s="371" customFormat="1" x14ac:dyDescent="0.2"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  <c r="M302" s="379"/>
      <c r="N302" s="379"/>
      <c r="O302" s="379"/>
      <c r="P302" s="379"/>
      <c r="Q302" s="379"/>
      <c r="R302" s="379"/>
      <c r="S302" s="379"/>
      <c r="T302" s="379"/>
      <c r="U302" s="379"/>
      <c r="V302" s="379"/>
    </row>
    <row r="303" spans="2:22" s="371" customFormat="1" x14ac:dyDescent="0.2"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  <c r="M303" s="379"/>
      <c r="N303" s="379"/>
      <c r="O303" s="379"/>
      <c r="P303" s="379"/>
      <c r="Q303" s="379"/>
      <c r="R303" s="379"/>
      <c r="S303" s="379"/>
      <c r="T303" s="379"/>
      <c r="U303" s="379"/>
      <c r="V303" s="379"/>
    </row>
    <row r="304" spans="2:22" s="371" customFormat="1" x14ac:dyDescent="0.2"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  <c r="M304" s="379"/>
      <c r="N304" s="379"/>
      <c r="O304" s="379"/>
      <c r="P304" s="379"/>
      <c r="Q304" s="379"/>
      <c r="R304" s="379"/>
      <c r="S304" s="379"/>
      <c r="T304" s="379"/>
      <c r="U304" s="379"/>
      <c r="V304" s="379"/>
    </row>
    <row r="305" spans="2:22" s="371" customFormat="1" x14ac:dyDescent="0.2"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  <c r="M305" s="379"/>
      <c r="N305" s="379"/>
      <c r="O305" s="379"/>
      <c r="P305" s="379"/>
      <c r="Q305" s="379"/>
      <c r="R305" s="379"/>
      <c r="S305" s="379"/>
      <c r="T305" s="379"/>
      <c r="U305" s="379"/>
      <c r="V305" s="379"/>
    </row>
    <row r="306" spans="2:22" s="371" customFormat="1" x14ac:dyDescent="0.2"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  <c r="M306" s="379"/>
      <c r="N306" s="379"/>
      <c r="O306" s="379"/>
      <c r="P306" s="379"/>
      <c r="Q306" s="379"/>
      <c r="R306" s="379"/>
      <c r="S306" s="379"/>
      <c r="T306" s="379"/>
      <c r="U306" s="379"/>
      <c r="V306" s="379"/>
    </row>
    <row r="307" spans="2:22" s="371" customFormat="1" x14ac:dyDescent="0.2"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  <c r="M307" s="379"/>
      <c r="N307" s="379"/>
      <c r="O307" s="379"/>
      <c r="P307" s="379"/>
      <c r="Q307" s="379"/>
      <c r="R307" s="379"/>
      <c r="S307" s="379"/>
      <c r="T307" s="379"/>
      <c r="U307" s="379"/>
      <c r="V307" s="379"/>
    </row>
    <row r="308" spans="2:22" s="371" customFormat="1" x14ac:dyDescent="0.2"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79"/>
      <c r="Q308" s="379"/>
      <c r="R308" s="379"/>
      <c r="S308" s="379"/>
      <c r="T308" s="379"/>
      <c r="U308" s="379"/>
      <c r="V308" s="379"/>
    </row>
    <row r="309" spans="2:22" s="371" customFormat="1" x14ac:dyDescent="0.2"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  <c r="M309" s="379"/>
      <c r="N309" s="379"/>
      <c r="O309" s="379"/>
      <c r="P309" s="379"/>
      <c r="Q309" s="379"/>
      <c r="R309" s="379"/>
      <c r="S309" s="379"/>
      <c r="T309" s="379"/>
      <c r="U309" s="379"/>
      <c r="V309" s="379"/>
    </row>
    <row r="310" spans="2:22" s="371" customFormat="1" x14ac:dyDescent="0.2"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379"/>
      <c r="Q310" s="379"/>
      <c r="R310" s="379"/>
      <c r="S310" s="379"/>
      <c r="T310" s="379"/>
      <c r="U310" s="379"/>
      <c r="V310" s="379"/>
    </row>
    <row r="311" spans="2:22" s="371" customFormat="1" x14ac:dyDescent="0.2"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  <c r="M311" s="379"/>
      <c r="N311" s="379"/>
      <c r="O311" s="379"/>
      <c r="P311" s="379"/>
      <c r="Q311" s="379"/>
      <c r="R311" s="379"/>
      <c r="S311" s="379"/>
      <c r="T311" s="379"/>
      <c r="U311" s="379"/>
      <c r="V311" s="379"/>
    </row>
    <row r="312" spans="2:22" s="371" customFormat="1" x14ac:dyDescent="0.2"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79"/>
      <c r="T312" s="379"/>
      <c r="U312" s="379"/>
      <c r="V312" s="379"/>
    </row>
    <row r="313" spans="2:22" s="371" customFormat="1" x14ac:dyDescent="0.2"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  <c r="M313" s="379"/>
      <c r="N313" s="379"/>
      <c r="O313" s="379"/>
      <c r="P313" s="379"/>
      <c r="Q313" s="379"/>
      <c r="R313" s="379"/>
      <c r="S313" s="379"/>
      <c r="T313" s="379"/>
      <c r="U313" s="379"/>
      <c r="V313" s="379"/>
    </row>
    <row r="314" spans="2:22" s="371" customFormat="1" x14ac:dyDescent="0.2"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  <c r="M314" s="379"/>
      <c r="N314" s="379"/>
      <c r="O314" s="379"/>
      <c r="P314" s="379"/>
      <c r="Q314" s="379"/>
      <c r="R314" s="379"/>
      <c r="S314" s="379"/>
      <c r="T314" s="379"/>
      <c r="U314" s="379"/>
      <c r="V314" s="379"/>
    </row>
    <row r="315" spans="2:22" s="371" customFormat="1" x14ac:dyDescent="0.2"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  <c r="M315" s="379"/>
      <c r="N315" s="379"/>
      <c r="O315" s="379"/>
      <c r="P315" s="379"/>
      <c r="Q315" s="379"/>
      <c r="R315" s="379"/>
      <c r="S315" s="379"/>
      <c r="T315" s="379"/>
      <c r="U315" s="379"/>
      <c r="V315" s="379"/>
    </row>
    <row r="316" spans="2:22" s="371" customFormat="1" x14ac:dyDescent="0.2"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79"/>
      <c r="Q316" s="379"/>
      <c r="R316" s="379"/>
      <c r="S316" s="379"/>
      <c r="T316" s="379"/>
      <c r="U316" s="379"/>
      <c r="V316" s="379"/>
    </row>
    <row r="317" spans="2:22" s="371" customFormat="1" x14ac:dyDescent="0.2"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  <c r="M317" s="379"/>
      <c r="N317" s="379"/>
      <c r="O317" s="379"/>
      <c r="P317" s="379"/>
      <c r="Q317" s="379"/>
      <c r="R317" s="379"/>
      <c r="S317" s="379"/>
      <c r="T317" s="379"/>
      <c r="U317" s="379"/>
      <c r="V317" s="379"/>
    </row>
    <row r="318" spans="2:22" s="371" customFormat="1" x14ac:dyDescent="0.2"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79"/>
      <c r="U318" s="379"/>
      <c r="V318" s="379"/>
    </row>
    <row r="319" spans="2:22" s="371" customFormat="1" x14ac:dyDescent="0.2"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  <c r="M319" s="379"/>
      <c r="N319" s="379"/>
      <c r="O319" s="379"/>
      <c r="P319" s="379"/>
      <c r="Q319" s="379"/>
      <c r="R319" s="379"/>
      <c r="S319" s="379"/>
      <c r="T319" s="379"/>
      <c r="U319" s="379"/>
      <c r="V319" s="379"/>
    </row>
    <row r="320" spans="2:22" s="371" customFormat="1" x14ac:dyDescent="0.2"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  <c r="M320" s="379"/>
      <c r="N320" s="379"/>
      <c r="O320" s="379"/>
      <c r="P320" s="379"/>
      <c r="Q320" s="379"/>
      <c r="R320" s="379"/>
      <c r="S320" s="379"/>
      <c r="T320" s="379"/>
      <c r="U320" s="379"/>
      <c r="V320" s="379"/>
    </row>
    <row r="321" spans="2:22" s="371" customFormat="1" x14ac:dyDescent="0.2"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  <c r="M321" s="379"/>
      <c r="N321" s="379"/>
      <c r="O321" s="379"/>
      <c r="P321" s="379"/>
      <c r="Q321" s="379"/>
      <c r="R321" s="379"/>
      <c r="S321" s="379"/>
      <c r="T321" s="379"/>
      <c r="U321" s="379"/>
      <c r="V321" s="379"/>
    </row>
    <row r="322" spans="2:22" s="371" customFormat="1" x14ac:dyDescent="0.2"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379"/>
      <c r="Q322" s="379"/>
      <c r="R322" s="379"/>
      <c r="S322" s="379"/>
      <c r="T322" s="379"/>
      <c r="U322" s="379"/>
      <c r="V322" s="379"/>
    </row>
    <row r="323" spans="2:22" s="371" customFormat="1" x14ac:dyDescent="0.2"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  <c r="M323" s="379"/>
      <c r="N323" s="379"/>
      <c r="O323" s="379"/>
      <c r="P323" s="379"/>
      <c r="Q323" s="379"/>
      <c r="R323" s="379"/>
      <c r="S323" s="379"/>
      <c r="T323" s="379"/>
      <c r="U323" s="379"/>
      <c r="V323" s="379"/>
    </row>
    <row r="324" spans="2:22" s="371" customFormat="1" x14ac:dyDescent="0.2"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  <c r="M324" s="379"/>
      <c r="N324" s="379"/>
      <c r="O324" s="379"/>
      <c r="P324" s="379"/>
      <c r="Q324" s="379"/>
      <c r="R324" s="379"/>
      <c r="S324" s="379"/>
      <c r="T324" s="379"/>
      <c r="U324" s="379"/>
      <c r="V324" s="379"/>
    </row>
    <row r="325" spans="2:22" s="371" customFormat="1" x14ac:dyDescent="0.2"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  <c r="R325" s="379"/>
      <c r="S325" s="379"/>
      <c r="T325" s="379"/>
      <c r="U325" s="379"/>
      <c r="V325" s="379"/>
    </row>
    <row r="326" spans="2:22" s="371" customFormat="1" x14ac:dyDescent="0.2"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  <c r="M326" s="379"/>
      <c r="N326" s="379"/>
      <c r="O326" s="379"/>
      <c r="P326" s="379"/>
      <c r="Q326" s="379"/>
      <c r="R326" s="379"/>
      <c r="S326" s="379"/>
      <c r="T326" s="379"/>
      <c r="U326" s="379"/>
      <c r="V326" s="379"/>
    </row>
    <row r="327" spans="2:22" s="371" customFormat="1" x14ac:dyDescent="0.2"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  <c r="M327" s="379"/>
      <c r="N327" s="379"/>
      <c r="O327" s="379"/>
      <c r="P327" s="379"/>
      <c r="Q327" s="379"/>
      <c r="R327" s="379"/>
      <c r="S327" s="379"/>
      <c r="T327" s="379"/>
      <c r="U327" s="379"/>
      <c r="V327" s="379"/>
    </row>
    <row r="328" spans="2:22" s="371" customFormat="1" x14ac:dyDescent="0.2"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  <c r="M328" s="379"/>
      <c r="N328" s="379"/>
      <c r="O328" s="379"/>
      <c r="P328" s="379"/>
      <c r="Q328" s="379"/>
      <c r="R328" s="379"/>
      <c r="S328" s="379"/>
      <c r="T328" s="379"/>
      <c r="U328" s="379"/>
      <c r="V328" s="379"/>
    </row>
    <row r="329" spans="2:22" s="371" customFormat="1" x14ac:dyDescent="0.2"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  <c r="M329" s="379"/>
      <c r="N329" s="379"/>
      <c r="O329" s="379"/>
      <c r="P329" s="379"/>
      <c r="Q329" s="379"/>
      <c r="R329" s="379"/>
      <c r="S329" s="379"/>
      <c r="T329" s="379"/>
      <c r="U329" s="379"/>
      <c r="V329" s="379"/>
    </row>
    <row r="330" spans="2:22" s="371" customFormat="1" x14ac:dyDescent="0.2"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  <c r="M330" s="379"/>
      <c r="N330" s="379"/>
      <c r="O330" s="379"/>
      <c r="P330" s="379"/>
      <c r="Q330" s="379"/>
      <c r="R330" s="379"/>
      <c r="S330" s="379"/>
      <c r="T330" s="379"/>
      <c r="U330" s="379"/>
      <c r="V330" s="379"/>
    </row>
    <row r="331" spans="2:22" s="371" customFormat="1" x14ac:dyDescent="0.2"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79"/>
      <c r="U331" s="379"/>
      <c r="V331" s="379"/>
    </row>
    <row r="332" spans="2:22" s="371" customFormat="1" x14ac:dyDescent="0.2"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  <c r="M332" s="379"/>
      <c r="N332" s="379"/>
      <c r="O332" s="379"/>
      <c r="P332" s="379"/>
      <c r="Q332" s="379"/>
      <c r="R332" s="379"/>
      <c r="S332" s="379"/>
      <c r="T332" s="379"/>
      <c r="U332" s="379"/>
      <c r="V332" s="379"/>
    </row>
    <row r="333" spans="2:22" s="371" customFormat="1" x14ac:dyDescent="0.2"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  <c r="M333" s="379"/>
      <c r="N333" s="379"/>
      <c r="O333" s="379"/>
      <c r="P333" s="379"/>
      <c r="Q333" s="379"/>
      <c r="R333" s="379"/>
      <c r="S333" s="379"/>
      <c r="T333" s="379"/>
      <c r="U333" s="379"/>
      <c r="V333" s="379"/>
    </row>
    <row r="334" spans="2:22" s="371" customFormat="1" x14ac:dyDescent="0.2"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</row>
    <row r="335" spans="2:22" s="371" customFormat="1" x14ac:dyDescent="0.2"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  <c r="M335" s="379"/>
      <c r="N335" s="379"/>
      <c r="O335" s="379"/>
      <c r="P335" s="379"/>
      <c r="Q335" s="379"/>
      <c r="R335" s="379"/>
      <c r="S335" s="379"/>
      <c r="T335" s="379"/>
      <c r="U335" s="379"/>
      <c r="V335" s="379"/>
    </row>
    <row r="336" spans="2:22" s="371" customFormat="1" x14ac:dyDescent="0.2"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  <c r="M336" s="379"/>
      <c r="N336" s="379"/>
      <c r="O336" s="379"/>
      <c r="P336" s="379"/>
      <c r="Q336" s="379"/>
      <c r="R336" s="379"/>
      <c r="S336" s="379"/>
      <c r="T336" s="379"/>
      <c r="U336" s="379"/>
      <c r="V336" s="379"/>
    </row>
    <row r="337" spans="2:22" s="371" customFormat="1" x14ac:dyDescent="0.2"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  <c r="M337" s="379"/>
      <c r="N337" s="379"/>
      <c r="O337" s="379"/>
      <c r="P337" s="379"/>
      <c r="Q337" s="379"/>
      <c r="R337" s="379"/>
      <c r="S337" s="379"/>
      <c r="T337" s="379"/>
      <c r="U337" s="379"/>
      <c r="V337" s="379"/>
    </row>
    <row r="338" spans="2:22" s="371" customFormat="1" x14ac:dyDescent="0.2"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  <c r="M338" s="379"/>
      <c r="N338" s="379"/>
      <c r="O338" s="379"/>
      <c r="P338" s="379"/>
      <c r="Q338" s="379"/>
      <c r="R338" s="379"/>
      <c r="S338" s="379"/>
      <c r="T338" s="379"/>
      <c r="U338" s="379"/>
      <c r="V338" s="379"/>
    </row>
    <row r="339" spans="2:22" s="371" customFormat="1" x14ac:dyDescent="0.2"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  <c r="M339" s="379"/>
      <c r="N339" s="379"/>
      <c r="O339" s="379"/>
      <c r="P339" s="379"/>
      <c r="Q339" s="379"/>
      <c r="R339" s="379"/>
      <c r="S339" s="379"/>
      <c r="T339" s="379"/>
      <c r="U339" s="379"/>
      <c r="V339" s="379"/>
    </row>
    <row r="340" spans="2:22" s="371" customFormat="1" x14ac:dyDescent="0.2"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  <c r="M340" s="379"/>
      <c r="N340" s="379"/>
      <c r="O340" s="379"/>
      <c r="P340" s="379"/>
      <c r="Q340" s="379"/>
      <c r="R340" s="379"/>
      <c r="S340" s="379"/>
      <c r="T340" s="379"/>
      <c r="U340" s="379"/>
      <c r="V340" s="379"/>
    </row>
    <row r="341" spans="2:22" s="371" customFormat="1" x14ac:dyDescent="0.2"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  <c r="M341" s="379"/>
      <c r="N341" s="379"/>
      <c r="O341" s="379"/>
      <c r="P341" s="379"/>
      <c r="Q341" s="379"/>
      <c r="R341" s="379"/>
      <c r="S341" s="379"/>
      <c r="T341" s="379"/>
      <c r="U341" s="379"/>
      <c r="V341" s="379"/>
    </row>
    <row r="342" spans="2:22" s="371" customFormat="1" x14ac:dyDescent="0.2"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  <c r="M342" s="379"/>
      <c r="N342" s="379"/>
      <c r="O342" s="379"/>
      <c r="P342" s="379"/>
      <c r="Q342" s="379"/>
      <c r="R342" s="379"/>
      <c r="S342" s="379"/>
      <c r="T342" s="379"/>
      <c r="U342" s="379"/>
      <c r="V342" s="379"/>
    </row>
    <row r="343" spans="2:22" s="371" customFormat="1" x14ac:dyDescent="0.2"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  <c r="M343" s="379"/>
      <c r="N343" s="379"/>
      <c r="O343" s="379"/>
      <c r="P343" s="379"/>
      <c r="Q343" s="379"/>
      <c r="R343" s="379"/>
      <c r="S343" s="379"/>
      <c r="T343" s="379"/>
      <c r="U343" s="379"/>
      <c r="V343" s="379"/>
    </row>
    <row r="344" spans="2:22" s="371" customFormat="1" x14ac:dyDescent="0.2"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</row>
    <row r="345" spans="2:22" s="371" customFormat="1" x14ac:dyDescent="0.2"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  <c r="M345" s="379"/>
      <c r="N345" s="379"/>
      <c r="O345" s="379"/>
      <c r="P345" s="379"/>
      <c r="Q345" s="379"/>
      <c r="R345" s="379"/>
      <c r="S345" s="379"/>
      <c r="T345" s="379"/>
      <c r="U345" s="379"/>
      <c r="V345" s="379"/>
    </row>
    <row r="346" spans="2:22" s="371" customFormat="1" x14ac:dyDescent="0.2"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</row>
    <row r="347" spans="2:22" s="371" customFormat="1" x14ac:dyDescent="0.2"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  <c r="M347" s="379"/>
      <c r="N347" s="379"/>
      <c r="O347" s="379"/>
      <c r="P347" s="379"/>
      <c r="Q347" s="379"/>
      <c r="R347" s="379"/>
      <c r="S347" s="379"/>
      <c r="T347" s="379"/>
      <c r="U347" s="379"/>
      <c r="V347" s="379"/>
    </row>
    <row r="348" spans="2:22" s="371" customFormat="1" x14ac:dyDescent="0.2"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79"/>
      <c r="V348" s="379"/>
    </row>
    <row r="349" spans="2:22" s="371" customFormat="1" x14ac:dyDescent="0.2"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  <c r="M349" s="379"/>
      <c r="N349" s="379"/>
      <c r="O349" s="379"/>
      <c r="P349" s="379"/>
      <c r="Q349" s="379"/>
      <c r="R349" s="379"/>
      <c r="S349" s="379"/>
      <c r="T349" s="379"/>
      <c r="U349" s="379"/>
      <c r="V349" s="379"/>
    </row>
    <row r="350" spans="2:22" s="371" customFormat="1" x14ac:dyDescent="0.2"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  <c r="M350" s="379"/>
      <c r="N350" s="379"/>
      <c r="O350" s="379"/>
      <c r="P350" s="379"/>
      <c r="Q350" s="379"/>
      <c r="R350" s="379"/>
      <c r="S350" s="379"/>
      <c r="T350" s="379"/>
      <c r="U350" s="379"/>
      <c r="V350" s="379"/>
    </row>
    <row r="351" spans="2:22" s="371" customFormat="1" x14ac:dyDescent="0.2"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  <c r="M351" s="379"/>
      <c r="N351" s="379"/>
      <c r="O351" s="379"/>
      <c r="P351" s="379"/>
      <c r="Q351" s="379"/>
      <c r="R351" s="379"/>
      <c r="S351" s="379"/>
      <c r="T351" s="379"/>
      <c r="U351" s="379"/>
      <c r="V351" s="379"/>
    </row>
    <row r="352" spans="2:22" s="371" customFormat="1" x14ac:dyDescent="0.2"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  <c r="M352" s="379"/>
      <c r="N352" s="379"/>
      <c r="O352" s="379"/>
      <c r="P352" s="379"/>
      <c r="Q352" s="379"/>
      <c r="R352" s="379"/>
      <c r="S352" s="379"/>
      <c r="T352" s="379"/>
      <c r="U352" s="379"/>
      <c r="V352" s="379"/>
    </row>
    <row r="353" spans="2:22" s="371" customFormat="1" x14ac:dyDescent="0.2"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  <c r="M353" s="379"/>
      <c r="N353" s="379"/>
      <c r="O353" s="379"/>
      <c r="P353" s="379"/>
      <c r="Q353" s="379"/>
      <c r="R353" s="379"/>
      <c r="S353" s="379"/>
      <c r="T353" s="379"/>
      <c r="U353" s="379"/>
      <c r="V353" s="379"/>
    </row>
    <row r="354" spans="2:22" s="371" customFormat="1" x14ac:dyDescent="0.2"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  <c r="M354" s="379"/>
      <c r="N354" s="379"/>
      <c r="O354" s="379"/>
      <c r="P354" s="379"/>
      <c r="Q354" s="379"/>
      <c r="R354" s="379"/>
      <c r="S354" s="379"/>
      <c r="T354" s="379"/>
      <c r="U354" s="379"/>
      <c r="V354" s="379"/>
    </row>
    <row r="355" spans="2:22" s="371" customFormat="1" x14ac:dyDescent="0.2">
      <c r="B355" s="379"/>
      <c r="C355" s="379"/>
      <c r="D355" s="379"/>
      <c r="E355" s="379"/>
      <c r="F355" s="379"/>
      <c r="G355" s="379"/>
      <c r="H355" s="379"/>
      <c r="I355" s="379"/>
      <c r="J355" s="379"/>
      <c r="K355" s="379"/>
      <c r="L355" s="379"/>
      <c r="M355" s="379"/>
      <c r="N355" s="379"/>
      <c r="O355" s="379"/>
      <c r="P355" s="379"/>
      <c r="Q355" s="379"/>
      <c r="R355" s="379"/>
      <c r="S355" s="379"/>
      <c r="T355" s="379"/>
      <c r="U355" s="379"/>
      <c r="V355" s="379"/>
    </row>
    <row r="356" spans="2:22" s="371" customFormat="1" x14ac:dyDescent="0.2">
      <c r="B356" s="379"/>
      <c r="C356" s="379"/>
      <c r="D356" s="379"/>
      <c r="E356" s="379"/>
      <c r="F356" s="379"/>
      <c r="G356" s="379"/>
      <c r="H356" s="379"/>
      <c r="I356" s="379"/>
      <c r="J356" s="379"/>
      <c r="K356" s="379"/>
      <c r="L356" s="379"/>
      <c r="M356" s="379"/>
      <c r="N356" s="379"/>
      <c r="O356" s="379"/>
      <c r="P356" s="379"/>
      <c r="Q356" s="379"/>
      <c r="R356" s="379"/>
      <c r="S356" s="379"/>
      <c r="T356" s="379"/>
      <c r="U356" s="379"/>
      <c r="V356" s="379"/>
    </row>
    <row r="357" spans="2:22" s="371" customFormat="1" x14ac:dyDescent="0.2"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  <c r="R357" s="379"/>
      <c r="S357" s="379"/>
      <c r="T357" s="379"/>
      <c r="U357" s="379"/>
      <c r="V357" s="379"/>
    </row>
    <row r="358" spans="2:22" s="371" customFormat="1" x14ac:dyDescent="0.2">
      <c r="B358" s="379"/>
      <c r="C358" s="379"/>
      <c r="D358" s="379"/>
      <c r="E358" s="379"/>
      <c r="F358" s="379"/>
      <c r="G358" s="379"/>
      <c r="H358" s="379"/>
      <c r="I358" s="379"/>
      <c r="J358" s="379"/>
      <c r="K358" s="379"/>
      <c r="L358" s="379"/>
      <c r="M358" s="379"/>
      <c r="N358" s="379"/>
      <c r="O358" s="379"/>
      <c r="P358" s="379"/>
      <c r="Q358" s="379"/>
      <c r="R358" s="379"/>
      <c r="S358" s="379"/>
      <c r="T358" s="379"/>
      <c r="U358" s="379"/>
      <c r="V358" s="379"/>
    </row>
    <row r="359" spans="2:22" s="371" customFormat="1" x14ac:dyDescent="0.2">
      <c r="B359" s="379"/>
      <c r="C359" s="379"/>
      <c r="D359" s="379"/>
      <c r="E359" s="379"/>
      <c r="F359" s="379"/>
      <c r="G359" s="379"/>
      <c r="H359" s="379"/>
      <c r="I359" s="379"/>
      <c r="J359" s="379"/>
      <c r="K359" s="379"/>
      <c r="L359" s="379"/>
      <c r="M359" s="379"/>
      <c r="N359" s="379"/>
      <c r="O359" s="379"/>
      <c r="P359" s="379"/>
      <c r="Q359" s="379"/>
      <c r="R359" s="379"/>
      <c r="S359" s="379"/>
      <c r="T359" s="379"/>
      <c r="U359" s="379"/>
      <c r="V359" s="379"/>
    </row>
    <row r="360" spans="2:22" s="371" customFormat="1" x14ac:dyDescent="0.2"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  <c r="M360" s="379"/>
      <c r="N360" s="379"/>
      <c r="O360" s="379"/>
      <c r="P360" s="379"/>
      <c r="Q360" s="379"/>
      <c r="R360" s="379"/>
      <c r="S360" s="379"/>
      <c r="T360" s="379"/>
      <c r="U360" s="379"/>
      <c r="V360" s="379"/>
    </row>
    <row r="361" spans="2:22" s="371" customFormat="1" x14ac:dyDescent="0.2"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  <c r="M361" s="379"/>
      <c r="N361" s="379"/>
      <c r="O361" s="379"/>
      <c r="P361" s="379"/>
      <c r="Q361" s="379"/>
      <c r="R361" s="379"/>
      <c r="S361" s="379"/>
      <c r="T361" s="379"/>
      <c r="U361" s="379"/>
      <c r="V361" s="379"/>
    </row>
    <row r="362" spans="2:22" s="371" customFormat="1" x14ac:dyDescent="0.2"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  <c r="M362" s="379"/>
      <c r="N362" s="379"/>
      <c r="O362" s="379"/>
      <c r="P362" s="379"/>
      <c r="Q362" s="379"/>
      <c r="R362" s="379"/>
      <c r="S362" s="379"/>
      <c r="T362" s="379"/>
      <c r="U362" s="379"/>
      <c r="V362" s="379"/>
    </row>
    <row r="363" spans="2:22" s="371" customFormat="1" x14ac:dyDescent="0.2"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  <c r="M363" s="379"/>
      <c r="N363" s="379"/>
      <c r="O363" s="379"/>
      <c r="P363" s="379"/>
      <c r="Q363" s="379"/>
      <c r="R363" s="379"/>
      <c r="S363" s="379"/>
      <c r="T363" s="379"/>
      <c r="U363" s="379"/>
      <c r="V363" s="379"/>
    </row>
    <row r="364" spans="2:22" s="371" customFormat="1" x14ac:dyDescent="0.2">
      <c r="B364" s="379"/>
      <c r="C364" s="379"/>
      <c r="D364" s="379"/>
      <c r="E364" s="379"/>
      <c r="F364" s="379"/>
      <c r="G364" s="379"/>
      <c r="H364" s="379"/>
      <c r="I364" s="379"/>
      <c r="J364" s="379"/>
      <c r="K364" s="379"/>
      <c r="L364" s="379"/>
      <c r="M364" s="379"/>
      <c r="N364" s="379"/>
      <c r="O364" s="379"/>
      <c r="P364" s="379"/>
      <c r="Q364" s="379"/>
      <c r="R364" s="379"/>
      <c r="S364" s="379"/>
      <c r="T364" s="379"/>
      <c r="U364" s="379"/>
      <c r="V364" s="379"/>
    </row>
    <row r="365" spans="2:22" s="371" customFormat="1" x14ac:dyDescent="0.2">
      <c r="B365" s="379"/>
      <c r="C365" s="379"/>
      <c r="D365" s="379"/>
      <c r="E365" s="379"/>
      <c r="F365" s="379"/>
      <c r="G365" s="379"/>
      <c r="H365" s="379"/>
      <c r="I365" s="379"/>
      <c r="J365" s="379"/>
      <c r="K365" s="379"/>
      <c r="L365" s="379"/>
      <c r="M365" s="379"/>
      <c r="N365" s="379"/>
      <c r="O365" s="379"/>
      <c r="P365" s="379"/>
      <c r="Q365" s="379"/>
      <c r="R365" s="379"/>
      <c r="S365" s="379"/>
      <c r="T365" s="379"/>
      <c r="U365" s="379"/>
      <c r="V365" s="379"/>
    </row>
    <row r="366" spans="2:22" s="371" customFormat="1" x14ac:dyDescent="0.2"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  <c r="L366" s="379"/>
      <c r="M366" s="379"/>
      <c r="N366" s="379"/>
      <c r="O366" s="379"/>
      <c r="P366" s="379"/>
      <c r="Q366" s="379"/>
      <c r="R366" s="379"/>
      <c r="S366" s="379"/>
      <c r="T366" s="379"/>
      <c r="U366" s="379"/>
      <c r="V366" s="379"/>
    </row>
    <row r="367" spans="2:22" s="371" customFormat="1" x14ac:dyDescent="0.2">
      <c r="B367" s="379"/>
      <c r="C367" s="379"/>
      <c r="D367" s="379"/>
      <c r="E367" s="379"/>
      <c r="F367" s="379"/>
      <c r="G367" s="379"/>
      <c r="H367" s="379"/>
      <c r="I367" s="379"/>
      <c r="J367" s="379"/>
      <c r="K367" s="379"/>
      <c r="L367" s="379"/>
      <c r="M367" s="379"/>
      <c r="N367" s="379"/>
      <c r="O367" s="379"/>
      <c r="P367" s="379"/>
      <c r="Q367" s="379"/>
      <c r="R367" s="379"/>
      <c r="S367" s="379"/>
      <c r="T367" s="379"/>
      <c r="U367" s="379"/>
      <c r="V367" s="379"/>
    </row>
    <row r="368" spans="2:22" s="371" customFormat="1" x14ac:dyDescent="0.2">
      <c r="B368" s="379"/>
      <c r="C368" s="379"/>
      <c r="D368" s="379"/>
      <c r="E368" s="379"/>
      <c r="F368" s="379"/>
      <c r="G368" s="379"/>
      <c r="H368" s="379"/>
      <c r="I368" s="379"/>
      <c r="J368" s="379"/>
      <c r="K368" s="379"/>
      <c r="L368" s="379"/>
      <c r="M368" s="379"/>
      <c r="N368" s="379"/>
      <c r="O368" s="379"/>
      <c r="P368" s="379"/>
      <c r="Q368" s="379"/>
      <c r="R368" s="379"/>
      <c r="S368" s="379"/>
      <c r="T368" s="379"/>
      <c r="U368" s="379"/>
      <c r="V368" s="379"/>
    </row>
    <row r="369" spans="2:22" s="371" customFormat="1" x14ac:dyDescent="0.2"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  <c r="L369" s="379"/>
      <c r="M369" s="379"/>
      <c r="N369" s="379"/>
      <c r="O369" s="379"/>
      <c r="P369" s="379"/>
      <c r="Q369" s="379"/>
      <c r="R369" s="379"/>
      <c r="S369" s="379"/>
      <c r="T369" s="379"/>
      <c r="U369" s="379"/>
      <c r="V369" s="379"/>
    </row>
    <row r="370" spans="2:22" s="371" customFormat="1" x14ac:dyDescent="0.2"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</row>
    <row r="371" spans="2:22" s="371" customFormat="1" x14ac:dyDescent="0.2"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  <c r="L371" s="379"/>
      <c r="M371" s="379"/>
      <c r="N371" s="379"/>
      <c r="O371" s="379"/>
      <c r="P371" s="379"/>
      <c r="Q371" s="379"/>
      <c r="R371" s="379"/>
      <c r="S371" s="379"/>
      <c r="T371" s="379"/>
      <c r="U371" s="379"/>
      <c r="V371" s="379"/>
    </row>
    <row r="372" spans="2:22" s="371" customFormat="1" x14ac:dyDescent="0.2">
      <c r="B372" s="379"/>
      <c r="C372" s="379"/>
      <c r="D372" s="379"/>
      <c r="E372" s="379"/>
      <c r="F372" s="379"/>
      <c r="G372" s="379"/>
      <c r="H372" s="379"/>
      <c r="I372" s="379"/>
      <c r="J372" s="379"/>
      <c r="K372" s="379"/>
      <c r="L372" s="379"/>
      <c r="M372" s="379"/>
      <c r="N372" s="379"/>
      <c r="O372" s="379"/>
      <c r="P372" s="379"/>
      <c r="Q372" s="379"/>
      <c r="R372" s="379"/>
      <c r="S372" s="379"/>
      <c r="T372" s="379"/>
      <c r="U372" s="379"/>
      <c r="V372" s="379"/>
    </row>
    <row r="373" spans="2:22" s="371" customFormat="1" x14ac:dyDescent="0.2">
      <c r="B373" s="379"/>
      <c r="C373" s="379"/>
      <c r="D373" s="379"/>
      <c r="E373" s="379"/>
      <c r="F373" s="379"/>
      <c r="G373" s="379"/>
      <c r="H373" s="379"/>
      <c r="I373" s="379"/>
      <c r="J373" s="379"/>
      <c r="K373" s="379"/>
      <c r="L373" s="379"/>
      <c r="M373" s="379"/>
      <c r="N373" s="379"/>
      <c r="O373" s="379"/>
      <c r="P373" s="379"/>
      <c r="Q373" s="379"/>
      <c r="R373" s="379"/>
      <c r="S373" s="379"/>
      <c r="T373" s="379"/>
      <c r="U373" s="379"/>
      <c r="V373" s="379"/>
    </row>
    <row r="374" spans="2:22" s="371" customFormat="1" x14ac:dyDescent="0.2">
      <c r="B374" s="379"/>
      <c r="C374" s="379"/>
      <c r="D374" s="379"/>
      <c r="E374" s="379"/>
      <c r="F374" s="379"/>
      <c r="G374" s="379"/>
      <c r="H374" s="379"/>
      <c r="I374" s="379"/>
      <c r="J374" s="379"/>
      <c r="K374" s="379"/>
      <c r="L374" s="379"/>
      <c r="M374" s="379"/>
      <c r="N374" s="379"/>
      <c r="O374" s="379"/>
      <c r="P374" s="379"/>
      <c r="Q374" s="379"/>
      <c r="R374" s="379"/>
      <c r="S374" s="379"/>
      <c r="T374" s="379"/>
      <c r="U374" s="379"/>
      <c r="V374" s="379"/>
    </row>
    <row r="375" spans="2:22" s="371" customFormat="1" x14ac:dyDescent="0.2">
      <c r="B375" s="379"/>
      <c r="C375" s="379"/>
      <c r="D375" s="379"/>
      <c r="E375" s="379"/>
      <c r="F375" s="379"/>
      <c r="G375" s="379"/>
      <c r="H375" s="379"/>
      <c r="I375" s="379"/>
      <c r="J375" s="379"/>
      <c r="K375" s="379"/>
      <c r="L375" s="379"/>
      <c r="M375" s="379"/>
      <c r="N375" s="379"/>
      <c r="O375" s="379"/>
      <c r="P375" s="379"/>
      <c r="Q375" s="379"/>
      <c r="R375" s="379"/>
      <c r="S375" s="379"/>
      <c r="T375" s="379"/>
      <c r="U375" s="379"/>
      <c r="V375" s="379"/>
    </row>
    <row r="376" spans="2:22" s="371" customFormat="1" x14ac:dyDescent="0.2">
      <c r="B376" s="379"/>
      <c r="C376" s="379"/>
      <c r="D376" s="379"/>
      <c r="E376" s="379"/>
      <c r="F376" s="379"/>
      <c r="G376" s="379"/>
      <c r="H376" s="379"/>
      <c r="I376" s="379"/>
      <c r="J376" s="379"/>
      <c r="K376" s="379"/>
      <c r="L376" s="379"/>
      <c r="M376" s="379"/>
      <c r="N376" s="379"/>
      <c r="O376" s="379"/>
      <c r="P376" s="379"/>
      <c r="Q376" s="379"/>
      <c r="R376" s="379"/>
      <c r="S376" s="379"/>
      <c r="T376" s="379"/>
      <c r="U376" s="379"/>
      <c r="V376" s="379"/>
    </row>
    <row r="377" spans="2:22" s="371" customFormat="1" x14ac:dyDescent="0.2">
      <c r="B377" s="379"/>
      <c r="C377" s="379"/>
      <c r="D377" s="379"/>
      <c r="E377" s="379"/>
      <c r="F377" s="379"/>
      <c r="G377" s="379"/>
      <c r="H377" s="379"/>
      <c r="I377" s="379"/>
      <c r="J377" s="379"/>
      <c r="K377" s="379"/>
      <c r="L377" s="379"/>
      <c r="M377" s="379"/>
      <c r="N377" s="379"/>
      <c r="O377" s="379"/>
      <c r="P377" s="379"/>
      <c r="Q377" s="379"/>
      <c r="R377" s="379"/>
      <c r="S377" s="379"/>
      <c r="T377" s="379"/>
      <c r="U377" s="379"/>
      <c r="V377" s="379"/>
    </row>
    <row r="378" spans="2:22" s="371" customFormat="1" x14ac:dyDescent="0.2">
      <c r="B378" s="379"/>
      <c r="C378" s="379"/>
      <c r="D378" s="379"/>
      <c r="E378" s="379"/>
      <c r="F378" s="379"/>
      <c r="G378" s="379"/>
      <c r="H378" s="379"/>
      <c r="I378" s="379"/>
      <c r="J378" s="379"/>
      <c r="K378" s="379"/>
      <c r="L378" s="379"/>
      <c r="M378" s="379"/>
      <c r="N378" s="379"/>
      <c r="O378" s="379"/>
      <c r="P378" s="379"/>
      <c r="Q378" s="379"/>
      <c r="R378" s="379"/>
      <c r="S378" s="379"/>
      <c r="T378" s="379"/>
      <c r="U378" s="379"/>
      <c r="V378" s="379"/>
    </row>
    <row r="379" spans="2:22" s="371" customFormat="1" x14ac:dyDescent="0.2">
      <c r="B379" s="379"/>
      <c r="C379" s="379"/>
      <c r="D379" s="379"/>
      <c r="E379" s="379"/>
      <c r="F379" s="379"/>
      <c r="G379" s="379"/>
      <c r="H379" s="379"/>
      <c r="I379" s="379"/>
      <c r="J379" s="379"/>
      <c r="K379" s="379"/>
      <c r="L379" s="379"/>
      <c r="M379" s="379"/>
      <c r="N379" s="379"/>
      <c r="O379" s="379"/>
      <c r="P379" s="379"/>
      <c r="Q379" s="379"/>
      <c r="R379" s="379"/>
      <c r="S379" s="379"/>
      <c r="T379" s="379"/>
      <c r="U379" s="379"/>
      <c r="V379" s="379"/>
    </row>
    <row r="380" spans="2:22" s="371" customFormat="1" x14ac:dyDescent="0.2">
      <c r="B380" s="379"/>
      <c r="C380" s="379"/>
      <c r="D380" s="379"/>
      <c r="E380" s="379"/>
      <c r="F380" s="379"/>
      <c r="G380" s="379"/>
      <c r="H380" s="379"/>
      <c r="I380" s="379"/>
      <c r="J380" s="379"/>
      <c r="K380" s="379"/>
      <c r="L380" s="379"/>
      <c r="M380" s="379"/>
      <c r="N380" s="379"/>
      <c r="O380" s="379"/>
      <c r="P380" s="379"/>
      <c r="Q380" s="379"/>
      <c r="R380" s="379"/>
      <c r="S380" s="379"/>
      <c r="T380" s="379"/>
      <c r="U380" s="379"/>
      <c r="V380" s="379"/>
    </row>
    <row r="381" spans="2:22" s="371" customFormat="1" x14ac:dyDescent="0.2">
      <c r="B381" s="379"/>
      <c r="C381" s="379"/>
      <c r="D381" s="379"/>
      <c r="E381" s="379"/>
      <c r="F381" s="379"/>
      <c r="G381" s="379"/>
      <c r="H381" s="379"/>
      <c r="I381" s="379"/>
      <c r="J381" s="379"/>
      <c r="K381" s="379"/>
      <c r="L381" s="379"/>
      <c r="M381" s="379"/>
      <c r="N381" s="379"/>
      <c r="O381" s="379"/>
      <c r="P381" s="379"/>
      <c r="Q381" s="379"/>
      <c r="R381" s="379"/>
      <c r="S381" s="379"/>
      <c r="T381" s="379"/>
      <c r="U381" s="379"/>
      <c r="V381" s="379"/>
    </row>
    <row r="382" spans="2:22" s="371" customFormat="1" x14ac:dyDescent="0.2">
      <c r="B382" s="379"/>
      <c r="C382" s="379"/>
      <c r="D382" s="379"/>
      <c r="E382" s="379"/>
      <c r="F382" s="379"/>
      <c r="G382" s="379"/>
      <c r="H382" s="379"/>
      <c r="I382" s="379"/>
      <c r="J382" s="379"/>
      <c r="K382" s="379"/>
      <c r="L382" s="379"/>
      <c r="M382" s="379"/>
      <c r="N382" s="379"/>
      <c r="O382" s="379"/>
      <c r="P382" s="379"/>
      <c r="Q382" s="379"/>
      <c r="R382" s="379"/>
      <c r="S382" s="379"/>
      <c r="T382" s="379"/>
      <c r="U382" s="379"/>
      <c r="V382" s="379"/>
    </row>
    <row r="383" spans="2:22" s="371" customFormat="1" x14ac:dyDescent="0.2">
      <c r="B383" s="379"/>
      <c r="C383" s="379"/>
      <c r="D383" s="379"/>
      <c r="E383" s="379"/>
      <c r="F383" s="379"/>
      <c r="G383" s="379"/>
      <c r="H383" s="379"/>
      <c r="I383" s="379"/>
      <c r="J383" s="379"/>
      <c r="K383" s="379"/>
      <c r="L383" s="379"/>
      <c r="M383" s="379"/>
      <c r="N383" s="379"/>
      <c r="O383" s="379"/>
      <c r="P383" s="379"/>
      <c r="Q383" s="379"/>
      <c r="R383" s="379"/>
      <c r="S383" s="379"/>
      <c r="T383" s="379"/>
      <c r="U383" s="379"/>
      <c r="V383" s="379"/>
    </row>
    <row r="384" spans="2:22" s="371" customFormat="1" x14ac:dyDescent="0.2">
      <c r="B384" s="379"/>
      <c r="C384" s="379"/>
      <c r="D384" s="379"/>
      <c r="E384" s="379"/>
      <c r="F384" s="379"/>
      <c r="G384" s="379"/>
      <c r="H384" s="379"/>
      <c r="I384" s="379"/>
      <c r="J384" s="379"/>
      <c r="K384" s="379"/>
      <c r="L384" s="379"/>
      <c r="M384" s="379"/>
      <c r="N384" s="379"/>
      <c r="O384" s="379"/>
      <c r="P384" s="379"/>
      <c r="Q384" s="379"/>
      <c r="R384" s="379"/>
      <c r="S384" s="379"/>
      <c r="T384" s="379"/>
      <c r="U384" s="379"/>
      <c r="V384" s="379"/>
    </row>
    <row r="385" spans="2:22" s="371" customFormat="1" x14ac:dyDescent="0.2">
      <c r="B385" s="379"/>
      <c r="C385" s="379"/>
      <c r="D385" s="379"/>
      <c r="E385" s="379"/>
      <c r="F385" s="379"/>
      <c r="G385" s="379"/>
      <c r="H385" s="379"/>
      <c r="I385" s="379"/>
      <c r="J385" s="379"/>
      <c r="K385" s="379"/>
      <c r="L385" s="379"/>
      <c r="M385" s="379"/>
      <c r="N385" s="379"/>
      <c r="O385" s="379"/>
      <c r="P385" s="379"/>
      <c r="Q385" s="379"/>
      <c r="R385" s="379"/>
      <c r="S385" s="379"/>
      <c r="T385" s="379"/>
      <c r="U385" s="379"/>
      <c r="V385" s="379"/>
    </row>
    <row r="386" spans="2:22" s="371" customFormat="1" x14ac:dyDescent="0.2">
      <c r="B386" s="379"/>
      <c r="C386" s="379"/>
      <c r="D386" s="379"/>
      <c r="E386" s="379"/>
      <c r="F386" s="379"/>
      <c r="G386" s="379"/>
      <c r="H386" s="379"/>
      <c r="I386" s="379"/>
      <c r="J386" s="379"/>
      <c r="K386" s="379"/>
      <c r="L386" s="379"/>
      <c r="M386" s="379"/>
      <c r="N386" s="379"/>
      <c r="O386" s="379"/>
      <c r="P386" s="379"/>
      <c r="Q386" s="379"/>
      <c r="R386" s="379"/>
      <c r="S386" s="379"/>
      <c r="T386" s="379"/>
      <c r="U386" s="379"/>
      <c r="V386" s="379"/>
    </row>
    <row r="387" spans="2:22" s="371" customFormat="1" x14ac:dyDescent="0.2">
      <c r="B387" s="379"/>
      <c r="C387" s="379"/>
      <c r="D387" s="379"/>
      <c r="E387" s="379"/>
      <c r="F387" s="379"/>
      <c r="G387" s="379"/>
      <c r="H387" s="379"/>
      <c r="I387" s="379"/>
      <c r="J387" s="379"/>
      <c r="K387" s="379"/>
      <c r="L387" s="379"/>
      <c r="M387" s="379"/>
      <c r="N387" s="379"/>
      <c r="O387" s="379"/>
      <c r="P387" s="379"/>
      <c r="Q387" s="379"/>
      <c r="R387" s="379"/>
      <c r="S387" s="379"/>
      <c r="T387" s="379"/>
      <c r="U387" s="379"/>
      <c r="V387" s="379"/>
    </row>
    <row r="388" spans="2:22" s="371" customFormat="1" x14ac:dyDescent="0.2">
      <c r="B388" s="379"/>
      <c r="C388" s="379"/>
      <c r="D388" s="379"/>
      <c r="E388" s="379"/>
      <c r="F388" s="379"/>
      <c r="G388" s="379"/>
      <c r="H388" s="379"/>
      <c r="I388" s="379"/>
      <c r="J388" s="379"/>
      <c r="K388" s="379"/>
      <c r="L388" s="379"/>
      <c r="M388" s="379"/>
      <c r="N388" s="379"/>
      <c r="O388" s="379"/>
      <c r="P388" s="379"/>
      <c r="Q388" s="379"/>
      <c r="R388" s="379"/>
      <c r="S388" s="379"/>
      <c r="T388" s="379"/>
      <c r="U388" s="379"/>
      <c r="V388" s="379"/>
    </row>
    <row r="389" spans="2:22" s="371" customFormat="1" x14ac:dyDescent="0.2">
      <c r="B389" s="379"/>
      <c r="C389" s="379"/>
      <c r="D389" s="379"/>
      <c r="E389" s="379"/>
      <c r="F389" s="379"/>
      <c r="G389" s="379"/>
      <c r="H389" s="379"/>
      <c r="I389" s="379"/>
      <c r="J389" s="379"/>
      <c r="K389" s="379"/>
      <c r="L389" s="379"/>
      <c r="M389" s="379"/>
      <c r="N389" s="379"/>
      <c r="O389" s="379"/>
      <c r="P389" s="379"/>
      <c r="Q389" s="379"/>
      <c r="R389" s="379"/>
      <c r="S389" s="379"/>
      <c r="T389" s="379"/>
      <c r="U389" s="379"/>
      <c r="V389" s="379"/>
    </row>
    <row r="390" spans="2:22" s="371" customFormat="1" x14ac:dyDescent="0.2">
      <c r="B390" s="379"/>
      <c r="C390" s="379"/>
      <c r="D390" s="379"/>
      <c r="E390" s="379"/>
      <c r="F390" s="379"/>
      <c r="G390" s="379"/>
      <c r="H390" s="379"/>
      <c r="I390" s="379"/>
      <c r="J390" s="379"/>
      <c r="K390" s="379"/>
      <c r="L390" s="379"/>
      <c r="M390" s="379"/>
      <c r="N390" s="379"/>
      <c r="O390" s="379"/>
      <c r="P390" s="379"/>
      <c r="Q390" s="379"/>
      <c r="R390" s="379"/>
      <c r="S390" s="379"/>
      <c r="T390" s="379"/>
      <c r="U390" s="379"/>
      <c r="V390" s="379"/>
    </row>
    <row r="391" spans="2:22" s="371" customFormat="1" x14ac:dyDescent="0.2">
      <c r="B391" s="379"/>
      <c r="C391" s="379"/>
      <c r="D391" s="379"/>
      <c r="E391" s="379"/>
      <c r="F391" s="379"/>
      <c r="G391" s="379"/>
      <c r="H391" s="379"/>
      <c r="I391" s="379"/>
      <c r="J391" s="379"/>
      <c r="K391" s="379"/>
      <c r="L391" s="379"/>
      <c r="M391" s="379"/>
      <c r="N391" s="379"/>
      <c r="O391" s="379"/>
      <c r="P391" s="379"/>
      <c r="Q391" s="379"/>
      <c r="R391" s="379"/>
      <c r="S391" s="379"/>
      <c r="T391" s="379"/>
      <c r="U391" s="379"/>
      <c r="V391" s="379"/>
    </row>
    <row r="392" spans="2:22" s="371" customFormat="1" x14ac:dyDescent="0.2">
      <c r="B392" s="379"/>
      <c r="C392" s="379"/>
      <c r="D392" s="379"/>
      <c r="E392" s="379"/>
      <c r="F392" s="379"/>
      <c r="G392" s="379"/>
      <c r="H392" s="379"/>
      <c r="I392" s="379"/>
      <c r="J392" s="379"/>
      <c r="K392" s="379"/>
      <c r="L392" s="379"/>
      <c r="M392" s="379"/>
      <c r="N392" s="379"/>
      <c r="O392" s="379"/>
      <c r="P392" s="379"/>
      <c r="Q392" s="379"/>
      <c r="R392" s="379"/>
      <c r="S392" s="379"/>
      <c r="T392" s="379"/>
      <c r="U392" s="379"/>
      <c r="V392" s="379"/>
    </row>
    <row r="393" spans="2:22" s="371" customFormat="1" x14ac:dyDescent="0.2">
      <c r="B393" s="379"/>
      <c r="C393" s="379"/>
      <c r="D393" s="379"/>
      <c r="E393" s="379"/>
      <c r="F393" s="379"/>
      <c r="G393" s="379"/>
      <c r="H393" s="379"/>
      <c r="I393" s="379"/>
      <c r="J393" s="379"/>
      <c r="K393" s="379"/>
      <c r="L393" s="379"/>
      <c r="M393" s="379"/>
      <c r="N393" s="379"/>
      <c r="O393" s="379"/>
      <c r="P393" s="379"/>
      <c r="Q393" s="379"/>
      <c r="R393" s="379"/>
      <c r="S393" s="379"/>
      <c r="T393" s="379"/>
      <c r="U393" s="379"/>
      <c r="V393" s="379"/>
    </row>
    <row r="394" spans="2:22" s="371" customFormat="1" x14ac:dyDescent="0.2">
      <c r="B394" s="379"/>
      <c r="C394" s="379"/>
      <c r="D394" s="379"/>
      <c r="E394" s="379"/>
      <c r="F394" s="379"/>
      <c r="G394" s="379"/>
      <c r="H394" s="379"/>
      <c r="I394" s="379"/>
      <c r="J394" s="379"/>
      <c r="K394" s="379"/>
      <c r="L394" s="379"/>
      <c r="M394" s="379"/>
      <c r="N394" s="379"/>
      <c r="O394" s="379"/>
      <c r="P394" s="379"/>
      <c r="Q394" s="379"/>
      <c r="R394" s="379"/>
      <c r="S394" s="379"/>
      <c r="T394" s="379"/>
      <c r="U394" s="379"/>
      <c r="V394" s="379"/>
    </row>
    <row r="395" spans="2:22" s="371" customFormat="1" x14ac:dyDescent="0.2">
      <c r="B395" s="379"/>
      <c r="C395" s="379"/>
      <c r="D395" s="379"/>
      <c r="E395" s="379"/>
      <c r="F395" s="379"/>
      <c r="G395" s="379"/>
      <c r="H395" s="379"/>
      <c r="I395" s="379"/>
      <c r="J395" s="379"/>
      <c r="K395" s="379"/>
      <c r="L395" s="379"/>
      <c r="M395" s="379"/>
      <c r="N395" s="379"/>
      <c r="O395" s="379"/>
      <c r="P395" s="379"/>
      <c r="Q395" s="379"/>
      <c r="R395" s="379"/>
      <c r="S395" s="379"/>
      <c r="T395" s="379"/>
      <c r="U395" s="379"/>
      <c r="V395" s="379"/>
    </row>
    <row r="396" spans="2:22" s="371" customFormat="1" x14ac:dyDescent="0.2">
      <c r="B396" s="379"/>
      <c r="C396" s="379"/>
      <c r="D396" s="379"/>
      <c r="E396" s="379"/>
      <c r="F396" s="379"/>
      <c r="G396" s="379"/>
      <c r="H396" s="379"/>
      <c r="I396" s="379"/>
      <c r="J396" s="379"/>
      <c r="K396" s="379"/>
      <c r="L396" s="379"/>
      <c r="M396" s="379"/>
      <c r="N396" s="379"/>
      <c r="O396" s="379"/>
      <c r="P396" s="379"/>
      <c r="Q396" s="379"/>
      <c r="R396" s="379"/>
      <c r="S396" s="379"/>
      <c r="T396" s="379"/>
      <c r="U396" s="379"/>
      <c r="V396" s="379"/>
    </row>
    <row r="397" spans="2:22" s="371" customFormat="1" x14ac:dyDescent="0.2">
      <c r="B397" s="379"/>
      <c r="C397" s="379"/>
      <c r="D397" s="379"/>
      <c r="E397" s="379"/>
      <c r="F397" s="379"/>
      <c r="G397" s="379"/>
      <c r="H397" s="379"/>
      <c r="I397" s="379"/>
      <c r="J397" s="379"/>
      <c r="K397" s="379"/>
      <c r="L397" s="379"/>
      <c r="M397" s="379"/>
      <c r="N397" s="379"/>
      <c r="O397" s="379"/>
      <c r="P397" s="379"/>
      <c r="Q397" s="379"/>
      <c r="R397" s="379"/>
      <c r="S397" s="379"/>
      <c r="T397" s="379"/>
      <c r="U397" s="379"/>
      <c r="V397" s="379"/>
    </row>
    <row r="398" spans="2:22" s="371" customFormat="1" x14ac:dyDescent="0.2">
      <c r="B398" s="379"/>
      <c r="C398" s="379"/>
      <c r="D398" s="379"/>
      <c r="E398" s="379"/>
      <c r="F398" s="379"/>
      <c r="G398" s="379"/>
      <c r="H398" s="379"/>
      <c r="I398" s="379"/>
      <c r="J398" s="379"/>
      <c r="K398" s="379"/>
      <c r="L398" s="379"/>
      <c r="M398" s="379"/>
      <c r="N398" s="379"/>
      <c r="O398" s="379"/>
      <c r="P398" s="379"/>
      <c r="Q398" s="379"/>
      <c r="R398" s="379"/>
      <c r="S398" s="379"/>
      <c r="T398" s="379"/>
      <c r="U398" s="379"/>
      <c r="V398" s="379"/>
    </row>
    <row r="399" spans="2:22" s="371" customFormat="1" x14ac:dyDescent="0.2">
      <c r="B399" s="379"/>
      <c r="C399" s="379"/>
      <c r="D399" s="379"/>
      <c r="E399" s="379"/>
      <c r="F399" s="379"/>
      <c r="G399" s="379"/>
      <c r="H399" s="379"/>
      <c r="I399" s="379"/>
      <c r="J399" s="379"/>
      <c r="K399" s="379"/>
      <c r="L399" s="379"/>
      <c r="M399" s="379"/>
      <c r="N399" s="379"/>
      <c r="O399" s="379"/>
      <c r="P399" s="379"/>
      <c r="Q399" s="379"/>
      <c r="R399" s="379"/>
      <c r="S399" s="379"/>
      <c r="T399" s="379"/>
      <c r="U399" s="379"/>
      <c r="V399" s="379"/>
    </row>
    <row r="400" spans="2:22" s="371" customFormat="1" x14ac:dyDescent="0.2">
      <c r="B400" s="379"/>
      <c r="C400" s="379"/>
      <c r="D400" s="379"/>
      <c r="E400" s="379"/>
      <c r="F400" s="379"/>
      <c r="G400" s="379"/>
      <c r="H400" s="379"/>
      <c r="I400" s="379"/>
      <c r="J400" s="379"/>
      <c r="K400" s="379"/>
      <c r="L400" s="379"/>
      <c r="M400" s="379"/>
      <c r="N400" s="379"/>
      <c r="O400" s="379"/>
      <c r="P400" s="379"/>
      <c r="Q400" s="379"/>
      <c r="R400" s="379"/>
      <c r="S400" s="379"/>
      <c r="T400" s="379"/>
      <c r="U400" s="379"/>
      <c r="V400" s="379"/>
    </row>
    <row r="401" spans="2:22" s="371" customFormat="1" x14ac:dyDescent="0.2">
      <c r="B401" s="379"/>
      <c r="C401" s="379"/>
      <c r="D401" s="379"/>
      <c r="E401" s="379"/>
      <c r="F401" s="379"/>
      <c r="G401" s="379"/>
      <c r="H401" s="379"/>
      <c r="I401" s="379"/>
      <c r="J401" s="379"/>
      <c r="K401" s="379"/>
      <c r="L401" s="379"/>
      <c r="M401" s="379"/>
      <c r="N401" s="379"/>
      <c r="O401" s="379"/>
      <c r="P401" s="379"/>
      <c r="Q401" s="379"/>
      <c r="R401" s="379"/>
      <c r="S401" s="379"/>
      <c r="T401" s="379"/>
      <c r="U401" s="379"/>
      <c r="V401" s="379"/>
    </row>
    <row r="402" spans="2:22" s="371" customFormat="1" x14ac:dyDescent="0.2">
      <c r="B402" s="379"/>
      <c r="C402" s="379"/>
      <c r="D402" s="379"/>
      <c r="E402" s="379"/>
      <c r="F402" s="379"/>
      <c r="G402" s="379"/>
      <c r="H402" s="379"/>
      <c r="I402" s="379"/>
      <c r="J402" s="379"/>
      <c r="K402" s="379"/>
      <c r="L402" s="379"/>
      <c r="M402" s="379"/>
      <c r="N402" s="379"/>
      <c r="O402" s="379"/>
      <c r="P402" s="379"/>
      <c r="Q402" s="379"/>
      <c r="R402" s="379"/>
      <c r="S402" s="379"/>
      <c r="T402" s="379"/>
      <c r="U402" s="379"/>
      <c r="V402" s="379"/>
    </row>
    <row r="403" spans="2:22" s="371" customFormat="1" x14ac:dyDescent="0.2">
      <c r="B403" s="379"/>
      <c r="C403" s="379"/>
      <c r="D403" s="379"/>
      <c r="E403" s="379"/>
      <c r="F403" s="379"/>
      <c r="G403" s="379"/>
      <c r="H403" s="379"/>
      <c r="I403" s="379"/>
      <c r="J403" s="379"/>
      <c r="K403" s="379"/>
      <c r="L403" s="379"/>
      <c r="M403" s="379"/>
      <c r="N403" s="379"/>
      <c r="O403" s="379"/>
      <c r="P403" s="379"/>
      <c r="Q403" s="379"/>
      <c r="R403" s="379"/>
      <c r="S403" s="379"/>
      <c r="T403" s="379"/>
      <c r="U403" s="379"/>
      <c r="V403" s="379"/>
    </row>
    <row r="404" spans="2:22" s="371" customFormat="1" x14ac:dyDescent="0.2">
      <c r="B404" s="379"/>
      <c r="C404" s="379"/>
      <c r="D404" s="379"/>
      <c r="E404" s="379"/>
      <c r="F404" s="379"/>
      <c r="G404" s="379"/>
      <c r="H404" s="379"/>
      <c r="I404" s="379"/>
      <c r="J404" s="379"/>
      <c r="K404" s="379"/>
      <c r="L404" s="379"/>
      <c r="M404" s="379"/>
      <c r="N404" s="379"/>
      <c r="O404" s="379"/>
      <c r="P404" s="379"/>
      <c r="Q404" s="379"/>
      <c r="R404" s="379"/>
      <c r="S404" s="379"/>
      <c r="T404" s="379"/>
      <c r="U404" s="379"/>
      <c r="V404" s="379"/>
    </row>
    <row r="405" spans="2:22" s="371" customFormat="1" x14ac:dyDescent="0.2">
      <c r="B405" s="379"/>
      <c r="C405" s="379"/>
      <c r="D405" s="379"/>
      <c r="E405" s="379"/>
      <c r="F405" s="379"/>
      <c r="G405" s="379"/>
      <c r="H405" s="379"/>
      <c r="I405" s="379"/>
      <c r="J405" s="379"/>
      <c r="K405" s="379"/>
      <c r="L405" s="379"/>
      <c r="M405" s="379"/>
      <c r="N405" s="379"/>
      <c r="O405" s="379"/>
      <c r="P405" s="379"/>
      <c r="Q405" s="379"/>
      <c r="R405" s="379"/>
      <c r="S405" s="379"/>
      <c r="T405" s="379"/>
      <c r="U405" s="379"/>
      <c r="V405" s="379"/>
    </row>
    <row r="406" spans="2:22" s="371" customFormat="1" x14ac:dyDescent="0.2">
      <c r="B406" s="379"/>
      <c r="C406" s="379"/>
      <c r="D406" s="379"/>
      <c r="E406" s="379"/>
      <c r="F406" s="379"/>
      <c r="G406" s="379"/>
      <c r="H406" s="379"/>
      <c r="I406" s="379"/>
      <c r="J406" s="379"/>
      <c r="K406" s="379"/>
      <c r="L406" s="379"/>
      <c r="M406" s="379"/>
      <c r="N406" s="379"/>
      <c r="O406" s="379"/>
      <c r="P406" s="379"/>
      <c r="Q406" s="379"/>
      <c r="R406" s="379"/>
      <c r="S406" s="379"/>
      <c r="T406" s="379"/>
      <c r="U406" s="379"/>
      <c r="V406" s="379"/>
    </row>
    <row r="407" spans="2:22" s="371" customFormat="1" x14ac:dyDescent="0.2">
      <c r="B407" s="379"/>
      <c r="C407" s="379"/>
      <c r="D407" s="379"/>
      <c r="E407" s="379"/>
      <c r="F407" s="379"/>
      <c r="G407" s="379"/>
      <c r="H407" s="379"/>
      <c r="I407" s="379"/>
      <c r="J407" s="379"/>
      <c r="K407" s="379"/>
      <c r="L407" s="379"/>
      <c r="M407" s="379"/>
      <c r="N407" s="379"/>
      <c r="O407" s="379"/>
      <c r="P407" s="379"/>
      <c r="Q407" s="379"/>
      <c r="R407" s="379"/>
      <c r="S407" s="379"/>
      <c r="T407" s="379"/>
      <c r="U407" s="379"/>
      <c r="V407" s="379"/>
    </row>
    <row r="408" spans="2:22" s="371" customFormat="1" x14ac:dyDescent="0.2">
      <c r="B408" s="379"/>
      <c r="C408" s="379"/>
      <c r="D408" s="379"/>
      <c r="E408" s="379"/>
      <c r="F408" s="379"/>
      <c r="G408" s="379"/>
      <c r="H408" s="379"/>
      <c r="I408" s="379"/>
      <c r="J408" s="379"/>
      <c r="K408" s="379"/>
      <c r="L408" s="379"/>
      <c r="M408" s="379"/>
      <c r="N408" s="379"/>
      <c r="O408" s="379"/>
      <c r="P408" s="379"/>
      <c r="Q408" s="379"/>
      <c r="R408" s="379"/>
      <c r="S408" s="379"/>
      <c r="T408" s="379"/>
      <c r="U408" s="379"/>
      <c r="V408" s="379"/>
    </row>
    <row r="409" spans="2:22" s="371" customFormat="1" x14ac:dyDescent="0.2">
      <c r="B409" s="379"/>
      <c r="C409" s="379"/>
      <c r="D409" s="379"/>
      <c r="E409" s="379"/>
      <c r="F409" s="379"/>
      <c r="G409" s="379"/>
      <c r="H409" s="379"/>
      <c r="I409" s="379"/>
      <c r="J409" s="379"/>
      <c r="K409" s="379"/>
      <c r="L409" s="379"/>
      <c r="M409" s="379"/>
      <c r="N409" s="379"/>
      <c r="O409" s="379"/>
      <c r="P409" s="379"/>
      <c r="Q409" s="379"/>
      <c r="R409" s="379"/>
      <c r="S409" s="379"/>
      <c r="T409" s="379"/>
      <c r="U409" s="379"/>
      <c r="V409" s="379"/>
    </row>
    <row r="410" spans="2:22" s="371" customFormat="1" x14ac:dyDescent="0.2">
      <c r="B410" s="379"/>
      <c r="C410" s="379"/>
      <c r="D410" s="379"/>
      <c r="E410" s="379"/>
      <c r="F410" s="379"/>
      <c r="G410" s="379"/>
      <c r="H410" s="379"/>
      <c r="I410" s="379"/>
      <c r="J410" s="379"/>
      <c r="K410" s="379"/>
      <c r="L410" s="379"/>
      <c r="M410" s="379"/>
      <c r="N410" s="379"/>
      <c r="O410" s="379"/>
      <c r="P410" s="379"/>
      <c r="Q410" s="379"/>
      <c r="R410" s="379"/>
      <c r="S410" s="379"/>
      <c r="T410" s="379"/>
      <c r="U410" s="379"/>
      <c r="V410" s="379"/>
    </row>
    <row r="411" spans="2:22" s="371" customFormat="1" x14ac:dyDescent="0.2">
      <c r="B411" s="379"/>
      <c r="C411" s="379"/>
      <c r="D411" s="379"/>
      <c r="E411" s="379"/>
      <c r="F411" s="379"/>
      <c r="G411" s="379"/>
      <c r="H411" s="379"/>
      <c r="I411" s="379"/>
      <c r="J411" s="379"/>
      <c r="K411" s="379"/>
      <c r="L411" s="379"/>
      <c r="M411" s="379"/>
      <c r="N411" s="379"/>
      <c r="O411" s="379"/>
      <c r="P411" s="379"/>
      <c r="Q411" s="379"/>
      <c r="R411" s="379"/>
      <c r="S411" s="379"/>
      <c r="T411" s="379"/>
      <c r="U411" s="379"/>
      <c r="V411" s="379"/>
    </row>
    <row r="412" spans="2:22" s="371" customFormat="1" x14ac:dyDescent="0.2">
      <c r="B412" s="379"/>
      <c r="C412" s="379"/>
      <c r="D412" s="379"/>
      <c r="E412" s="379"/>
      <c r="F412" s="379"/>
      <c r="G412" s="379"/>
      <c r="H412" s="379"/>
      <c r="I412" s="379"/>
      <c r="J412" s="379"/>
      <c r="K412" s="379"/>
      <c r="L412" s="379"/>
      <c r="M412" s="379"/>
      <c r="N412" s="379"/>
      <c r="O412" s="379"/>
      <c r="P412" s="379"/>
      <c r="Q412" s="379"/>
      <c r="R412" s="379"/>
      <c r="S412" s="379"/>
      <c r="T412" s="379"/>
      <c r="U412" s="379"/>
      <c r="V412" s="379"/>
    </row>
    <row r="413" spans="2:22" s="371" customFormat="1" x14ac:dyDescent="0.2">
      <c r="B413" s="379"/>
      <c r="C413" s="379"/>
      <c r="D413" s="379"/>
      <c r="E413" s="379"/>
      <c r="F413" s="379"/>
      <c r="G413" s="379"/>
      <c r="H413" s="379"/>
      <c r="I413" s="379"/>
      <c r="J413" s="379"/>
      <c r="K413" s="379"/>
      <c r="L413" s="379"/>
      <c r="M413" s="379"/>
      <c r="N413" s="379"/>
      <c r="O413" s="379"/>
      <c r="P413" s="379"/>
      <c r="Q413" s="379"/>
      <c r="R413" s="379"/>
      <c r="S413" s="379"/>
      <c r="T413" s="379"/>
      <c r="U413" s="379"/>
      <c r="V413" s="379"/>
    </row>
    <row r="414" spans="2:22" s="371" customFormat="1" x14ac:dyDescent="0.2">
      <c r="B414" s="379"/>
      <c r="C414" s="379"/>
      <c r="D414" s="379"/>
      <c r="E414" s="379"/>
      <c r="F414" s="379"/>
      <c r="G414" s="379"/>
      <c r="H414" s="379"/>
      <c r="I414" s="379"/>
      <c r="J414" s="379"/>
      <c r="K414" s="379"/>
      <c r="L414" s="379"/>
      <c r="M414" s="379"/>
      <c r="N414" s="379"/>
      <c r="O414" s="379"/>
      <c r="P414" s="379"/>
      <c r="Q414" s="379"/>
      <c r="R414" s="379"/>
      <c r="S414" s="379"/>
      <c r="T414" s="379"/>
      <c r="U414" s="379"/>
      <c r="V414" s="379"/>
    </row>
    <row r="415" spans="2:22" s="371" customFormat="1" x14ac:dyDescent="0.2">
      <c r="B415" s="379"/>
      <c r="C415" s="379"/>
      <c r="D415" s="379"/>
      <c r="E415" s="379"/>
      <c r="F415" s="379"/>
      <c r="G415" s="379"/>
      <c r="H415" s="379"/>
      <c r="I415" s="379"/>
      <c r="J415" s="379"/>
      <c r="K415" s="379"/>
      <c r="L415" s="379"/>
      <c r="M415" s="379"/>
      <c r="N415" s="379"/>
      <c r="O415" s="379"/>
      <c r="P415" s="379"/>
      <c r="Q415" s="379"/>
      <c r="R415" s="379"/>
      <c r="S415" s="379"/>
      <c r="T415" s="379"/>
      <c r="U415" s="379"/>
      <c r="V415" s="379"/>
    </row>
    <row r="416" spans="2:22" s="371" customFormat="1" x14ac:dyDescent="0.2">
      <c r="B416" s="379"/>
      <c r="C416" s="379"/>
      <c r="D416" s="379"/>
      <c r="E416" s="379"/>
      <c r="F416" s="379"/>
      <c r="G416" s="379"/>
      <c r="H416" s="379"/>
      <c r="I416" s="379"/>
      <c r="J416" s="379"/>
      <c r="K416" s="379"/>
      <c r="L416" s="379"/>
      <c r="M416" s="379"/>
      <c r="N416" s="379"/>
      <c r="O416" s="379"/>
      <c r="P416" s="379"/>
      <c r="Q416" s="379"/>
      <c r="R416" s="379"/>
      <c r="S416" s="379"/>
      <c r="T416" s="379"/>
      <c r="U416" s="379"/>
      <c r="V416" s="379"/>
    </row>
    <row r="417" spans="2:22" s="371" customFormat="1" x14ac:dyDescent="0.2">
      <c r="B417" s="379"/>
      <c r="C417" s="379"/>
      <c r="D417" s="379"/>
      <c r="E417" s="379"/>
      <c r="F417" s="379"/>
      <c r="G417" s="379"/>
      <c r="H417" s="379"/>
      <c r="I417" s="379"/>
      <c r="J417" s="379"/>
      <c r="K417" s="379"/>
      <c r="L417" s="379"/>
      <c r="M417" s="379"/>
      <c r="N417" s="379"/>
      <c r="O417" s="379"/>
      <c r="P417" s="379"/>
      <c r="Q417" s="379"/>
      <c r="R417" s="379"/>
      <c r="S417" s="379"/>
      <c r="T417" s="379"/>
      <c r="U417" s="379"/>
      <c r="V417" s="379"/>
    </row>
    <row r="418" spans="2:22" s="371" customFormat="1" x14ac:dyDescent="0.2">
      <c r="B418" s="379"/>
      <c r="C418" s="379"/>
      <c r="D418" s="379"/>
      <c r="E418" s="379"/>
      <c r="F418" s="379"/>
      <c r="G418" s="379"/>
      <c r="H418" s="379"/>
      <c r="I418" s="379"/>
      <c r="J418" s="379"/>
      <c r="K418" s="379"/>
      <c r="L418" s="379"/>
      <c r="M418" s="379"/>
      <c r="N418" s="379"/>
      <c r="O418" s="379"/>
      <c r="P418" s="379"/>
      <c r="Q418" s="379"/>
      <c r="R418" s="379"/>
      <c r="S418" s="379"/>
      <c r="T418" s="379"/>
      <c r="U418" s="379"/>
      <c r="V418" s="379"/>
    </row>
    <row r="419" spans="2:22" s="371" customFormat="1" x14ac:dyDescent="0.2">
      <c r="B419" s="379"/>
      <c r="C419" s="379"/>
      <c r="D419" s="379"/>
      <c r="E419" s="379"/>
      <c r="F419" s="379"/>
      <c r="G419" s="379"/>
      <c r="H419" s="379"/>
      <c r="I419" s="379"/>
      <c r="J419" s="379"/>
      <c r="K419" s="379"/>
      <c r="L419" s="379"/>
      <c r="M419" s="379"/>
      <c r="N419" s="379"/>
      <c r="O419" s="379"/>
      <c r="P419" s="379"/>
      <c r="Q419" s="379"/>
      <c r="R419" s="379"/>
      <c r="S419" s="379"/>
      <c r="T419" s="379"/>
      <c r="U419" s="379"/>
      <c r="V419" s="379"/>
    </row>
    <row r="420" spans="2:22" s="371" customFormat="1" x14ac:dyDescent="0.2">
      <c r="B420" s="379"/>
      <c r="C420" s="379"/>
      <c r="D420" s="379"/>
      <c r="E420" s="379"/>
      <c r="F420" s="379"/>
      <c r="G420" s="379"/>
      <c r="H420" s="379"/>
      <c r="I420" s="379"/>
      <c r="J420" s="379"/>
      <c r="K420" s="379"/>
      <c r="L420" s="379"/>
      <c r="M420" s="379"/>
      <c r="N420" s="379"/>
      <c r="O420" s="379"/>
      <c r="P420" s="379"/>
      <c r="Q420" s="379"/>
      <c r="R420" s="379"/>
      <c r="S420" s="379"/>
      <c r="T420" s="379"/>
      <c r="U420" s="379"/>
      <c r="V420" s="379"/>
    </row>
    <row r="421" spans="2:22" s="371" customFormat="1" x14ac:dyDescent="0.2">
      <c r="B421" s="379"/>
      <c r="C421" s="379"/>
      <c r="D421" s="379"/>
      <c r="E421" s="379"/>
      <c r="F421" s="379"/>
      <c r="G421" s="379"/>
      <c r="H421" s="379"/>
      <c r="I421" s="379"/>
      <c r="J421" s="379"/>
      <c r="K421" s="379"/>
      <c r="L421" s="379"/>
      <c r="M421" s="379"/>
      <c r="N421" s="379"/>
      <c r="O421" s="379"/>
      <c r="P421" s="379"/>
      <c r="Q421" s="379"/>
      <c r="R421" s="379"/>
      <c r="S421" s="379"/>
      <c r="T421" s="379"/>
      <c r="U421" s="379"/>
      <c r="V421" s="379"/>
    </row>
    <row r="422" spans="2:22" s="371" customFormat="1" x14ac:dyDescent="0.2">
      <c r="B422" s="379"/>
      <c r="C422" s="379"/>
      <c r="D422" s="379"/>
      <c r="E422" s="379"/>
      <c r="F422" s="379"/>
      <c r="G422" s="379"/>
      <c r="H422" s="379"/>
      <c r="I422" s="379"/>
      <c r="J422" s="379"/>
      <c r="K422" s="379"/>
      <c r="L422" s="379"/>
      <c r="M422" s="379"/>
      <c r="N422" s="379"/>
      <c r="O422" s="379"/>
      <c r="P422" s="379"/>
      <c r="Q422" s="379"/>
      <c r="R422" s="379"/>
      <c r="S422" s="379"/>
      <c r="T422" s="379"/>
      <c r="U422" s="379"/>
      <c r="V422" s="379"/>
    </row>
    <row r="423" spans="2:22" s="371" customFormat="1" x14ac:dyDescent="0.2">
      <c r="B423" s="379"/>
      <c r="C423" s="379"/>
      <c r="D423" s="379"/>
      <c r="E423" s="379"/>
      <c r="F423" s="379"/>
      <c r="G423" s="379"/>
      <c r="H423" s="379"/>
      <c r="I423" s="379"/>
      <c r="J423" s="379"/>
      <c r="K423" s="379"/>
      <c r="L423" s="379"/>
      <c r="M423" s="379"/>
      <c r="N423" s="379"/>
      <c r="O423" s="379"/>
      <c r="P423" s="379"/>
      <c r="Q423" s="379"/>
      <c r="R423" s="379"/>
      <c r="S423" s="379"/>
      <c r="T423" s="379"/>
      <c r="U423" s="379"/>
      <c r="V423" s="379"/>
    </row>
    <row r="424" spans="2:22" s="371" customFormat="1" x14ac:dyDescent="0.2">
      <c r="B424" s="379"/>
      <c r="C424" s="379"/>
      <c r="D424" s="379"/>
      <c r="E424" s="379"/>
      <c r="F424" s="379"/>
      <c r="G424" s="379"/>
      <c r="H424" s="379"/>
      <c r="I424" s="379"/>
      <c r="J424" s="379"/>
      <c r="K424" s="379"/>
      <c r="L424" s="379"/>
      <c r="M424" s="379"/>
      <c r="N424" s="379"/>
      <c r="O424" s="379"/>
      <c r="P424" s="379"/>
      <c r="Q424" s="379"/>
      <c r="R424" s="379"/>
      <c r="S424" s="379"/>
      <c r="T424" s="379"/>
      <c r="U424" s="379"/>
      <c r="V424" s="379"/>
    </row>
    <row r="425" spans="2:22" s="371" customFormat="1" x14ac:dyDescent="0.2">
      <c r="B425" s="379"/>
      <c r="C425" s="379"/>
      <c r="D425" s="379"/>
      <c r="E425" s="379"/>
      <c r="F425" s="379"/>
      <c r="G425" s="379"/>
      <c r="H425" s="379"/>
      <c r="I425" s="379"/>
      <c r="J425" s="379"/>
      <c r="K425" s="379"/>
      <c r="L425" s="379"/>
      <c r="M425" s="379"/>
      <c r="N425" s="379"/>
      <c r="O425" s="379"/>
      <c r="P425" s="379"/>
      <c r="Q425" s="379"/>
      <c r="R425" s="379"/>
      <c r="S425" s="379"/>
      <c r="T425" s="379"/>
      <c r="U425" s="379"/>
      <c r="V425" s="379"/>
    </row>
    <row r="426" spans="2:22" s="371" customFormat="1" x14ac:dyDescent="0.2">
      <c r="B426" s="379"/>
      <c r="C426" s="379"/>
      <c r="D426" s="379"/>
      <c r="E426" s="379"/>
      <c r="F426" s="379"/>
      <c r="G426" s="379"/>
      <c r="H426" s="379"/>
      <c r="I426" s="379"/>
      <c r="J426" s="379"/>
      <c r="K426" s="379"/>
      <c r="L426" s="379"/>
      <c r="M426" s="379"/>
      <c r="N426" s="379"/>
      <c r="O426" s="379"/>
      <c r="P426" s="379"/>
      <c r="Q426" s="379"/>
      <c r="R426" s="379"/>
      <c r="S426" s="379"/>
      <c r="T426" s="379"/>
      <c r="U426" s="379"/>
      <c r="V426" s="379"/>
    </row>
    <row r="427" spans="2:22" s="371" customFormat="1" x14ac:dyDescent="0.2"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  <c r="N427" s="379"/>
      <c r="O427" s="379"/>
      <c r="P427" s="379"/>
      <c r="Q427" s="379"/>
      <c r="R427" s="379"/>
      <c r="S427" s="379"/>
      <c r="T427" s="379"/>
      <c r="U427" s="379"/>
      <c r="V427" s="379"/>
    </row>
    <row r="428" spans="2:22" s="371" customFormat="1" x14ac:dyDescent="0.2"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  <c r="N428" s="379"/>
      <c r="O428" s="379"/>
      <c r="P428" s="379"/>
      <c r="Q428" s="379"/>
      <c r="R428" s="379"/>
      <c r="S428" s="379"/>
      <c r="T428" s="379"/>
      <c r="U428" s="379"/>
      <c r="V428" s="379"/>
    </row>
    <row r="429" spans="2:22" s="371" customFormat="1" x14ac:dyDescent="0.2"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  <c r="N429" s="379"/>
      <c r="O429" s="379"/>
      <c r="P429" s="379"/>
      <c r="Q429" s="379"/>
      <c r="R429" s="379"/>
      <c r="S429" s="379"/>
      <c r="T429" s="379"/>
      <c r="U429" s="379"/>
      <c r="V429" s="379"/>
    </row>
    <row r="430" spans="2:22" s="371" customFormat="1" x14ac:dyDescent="0.2">
      <c r="B430" s="379"/>
      <c r="C430" s="379"/>
      <c r="D430" s="379"/>
      <c r="E430" s="379"/>
      <c r="F430" s="379"/>
      <c r="G430" s="379"/>
      <c r="H430" s="379"/>
      <c r="I430" s="379"/>
      <c r="J430" s="379"/>
      <c r="K430" s="379"/>
      <c r="L430" s="379"/>
      <c r="M430" s="379"/>
      <c r="N430" s="379"/>
      <c r="O430" s="379"/>
      <c r="P430" s="379"/>
      <c r="Q430" s="379"/>
      <c r="R430" s="379"/>
      <c r="S430" s="379"/>
      <c r="T430" s="379"/>
      <c r="U430" s="379"/>
      <c r="V430" s="379"/>
    </row>
    <row r="431" spans="2:22" s="371" customFormat="1" x14ac:dyDescent="0.2">
      <c r="B431" s="379"/>
      <c r="C431" s="379"/>
      <c r="D431" s="379"/>
      <c r="E431" s="379"/>
      <c r="F431" s="379"/>
      <c r="G431" s="379"/>
      <c r="H431" s="379"/>
      <c r="I431" s="379"/>
      <c r="J431" s="379"/>
      <c r="K431" s="379"/>
      <c r="L431" s="379"/>
      <c r="M431" s="379"/>
      <c r="N431" s="379"/>
      <c r="O431" s="379"/>
      <c r="P431" s="379"/>
      <c r="Q431" s="379"/>
      <c r="R431" s="379"/>
      <c r="S431" s="379"/>
      <c r="T431" s="379"/>
      <c r="U431" s="379"/>
      <c r="V431" s="379"/>
    </row>
    <row r="432" spans="2:22" s="371" customFormat="1" x14ac:dyDescent="0.2">
      <c r="B432" s="379"/>
      <c r="C432" s="379"/>
      <c r="D432" s="379"/>
      <c r="E432" s="379"/>
      <c r="F432" s="379"/>
      <c r="G432" s="379"/>
      <c r="H432" s="379"/>
      <c r="I432" s="379"/>
      <c r="J432" s="379"/>
      <c r="K432" s="379"/>
      <c r="L432" s="379"/>
      <c r="M432" s="379"/>
      <c r="N432" s="379"/>
      <c r="O432" s="379"/>
      <c r="P432" s="379"/>
      <c r="Q432" s="379"/>
      <c r="R432" s="379"/>
      <c r="S432" s="379"/>
      <c r="T432" s="379"/>
      <c r="U432" s="379"/>
      <c r="V432" s="379"/>
    </row>
    <row r="433" spans="2:22" s="371" customFormat="1" x14ac:dyDescent="0.2">
      <c r="B433" s="379"/>
      <c r="C433" s="379"/>
      <c r="D433" s="379"/>
      <c r="E433" s="379"/>
      <c r="F433" s="379"/>
      <c r="G433" s="379"/>
      <c r="H433" s="379"/>
      <c r="I433" s="379"/>
      <c r="J433" s="379"/>
      <c r="K433" s="379"/>
      <c r="L433" s="379"/>
      <c r="M433" s="379"/>
      <c r="N433" s="379"/>
      <c r="O433" s="379"/>
      <c r="P433" s="379"/>
      <c r="Q433" s="379"/>
      <c r="R433" s="379"/>
      <c r="S433" s="379"/>
      <c r="T433" s="379"/>
      <c r="U433" s="379"/>
      <c r="V433" s="379"/>
    </row>
    <row r="434" spans="2:22" s="371" customFormat="1" x14ac:dyDescent="0.2">
      <c r="B434" s="379"/>
      <c r="C434" s="379"/>
      <c r="D434" s="379"/>
      <c r="E434" s="379"/>
      <c r="F434" s="379"/>
      <c r="G434" s="379"/>
      <c r="H434" s="379"/>
      <c r="I434" s="379"/>
      <c r="J434" s="379"/>
      <c r="K434" s="379"/>
      <c r="L434" s="379"/>
      <c r="M434" s="379"/>
      <c r="N434" s="379"/>
      <c r="O434" s="379"/>
      <c r="P434" s="379"/>
      <c r="Q434" s="379"/>
      <c r="R434" s="379"/>
      <c r="S434" s="379"/>
      <c r="T434" s="379"/>
      <c r="U434" s="379"/>
      <c r="V434" s="379"/>
    </row>
    <row r="435" spans="2:22" s="371" customFormat="1" x14ac:dyDescent="0.2">
      <c r="B435" s="379"/>
      <c r="C435" s="379"/>
      <c r="D435" s="379"/>
      <c r="E435" s="379"/>
      <c r="F435" s="379"/>
      <c r="G435" s="379"/>
      <c r="H435" s="379"/>
      <c r="I435" s="379"/>
      <c r="J435" s="379"/>
      <c r="K435" s="379"/>
      <c r="L435" s="379"/>
      <c r="M435" s="379"/>
      <c r="N435" s="379"/>
      <c r="O435" s="379"/>
      <c r="P435" s="379"/>
      <c r="Q435" s="379"/>
      <c r="R435" s="379"/>
      <c r="S435" s="379"/>
      <c r="T435" s="379"/>
      <c r="U435" s="379"/>
      <c r="V435" s="379"/>
    </row>
    <row r="436" spans="2:22" s="371" customFormat="1" x14ac:dyDescent="0.2">
      <c r="B436" s="379"/>
      <c r="C436" s="379"/>
      <c r="D436" s="379"/>
      <c r="E436" s="379"/>
      <c r="F436" s="379"/>
      <c r="G436" s="379"/>
      <c r="H436" s="379"/>
      <c r="I436" s="379"/>
      <c r="J436" s="379"/>
      <c r="K436" s="379"/>
      <c r="L436" s="379"/>
      <c r="M436" s="379"/>
      <c r="N436" s="379"/>
      <c r="O436" s="379"/>
      <c r="P436" s="379"/>
      <c r="Q436" s="379"/>
      <c r="R436" s="379"/>
      <c r="S436" s="379"/>
      <c r="T436" s="379"/>
      <c r="U436" s="379"/>
      <c r="V436" s="379"/>
    </row>
    <row r="437" spans="2:22" s="371" customFormat="1" x14ac:dyDescent="0.2">
      <c r="B437" s="379"/>
      <c r="C437" s="379"/>
      <c r="D437" s="379"/>
      <c r="E437" s="379"/>
      <c r="F437" s="379"/>
      <c r="G437" s="379"/>
      <c r="H437" s="379"/>
      <c r="I437" s="379"/>
      <c r="J437" s="379"/>
      <c r="K437" s="379"/>
      <c r="L437" s="379"/>
      <c r="M437" s="379"/>
      <c r="N437" s="379"/>
      <c r="O437" s="379"/>
      <c r="P437" s="379"/>
      <c r="Q437" s="379"/>
      <c r="R437" s="379"/>
      <c r="S437" s="379"/>
      <c r="T437" s="379"/>
      <c r="U437" s="379"/>
      <c r="V437" s="379"/>
    </row>
    <row r="438" spans="2:22" s="371" customFormat="1" x14ac:dyDescent="0.2">
      <c r="B438" s="379"/>
      <c r="C438" s="379"/>
      <c r="D438" s="379"/>
      <c r="E438" s="379"/>
      <c r="F438" s="379"/>
      <c r="G438" s="379"/>
      <c r="H438" s="379"/>
      <c r="I438" s="379"/>
      <c r="J438" s="379"/>
      <c r="K438" s="379"/>
      <c r="L438" s="379"/>
      <c r="M438" s="379"/>
      <c r="N438" s="379"/>
      <c r="O438" s="379"/>
      <c r="P438" s="379"/>
      <c r="Q438" s="379"/>
      <c r="R438" s="379"/>
      <c r="S438" s="379"/>
      <c r="T438" s="379"/>
      <c r="U438" s="379"/>
      <c r="V438" s="379"/>
    </row>
    <row r="439" spans="2:22" s="371" customFormat="1" x14ac:dyDescent="0.2">
      <c r="B439" s="379"/>
      <c r="C439" s="379"/>
      <c r="D439" s="379"/>
      <c r="E439" s="379"/>
      <c r="F439" s="379"/>
      <c r="G439" s="379"/>
      <c r="H439" s="379"/>
      <c r="I439" s="379"/>
      <c r="J439" s="379"/>
      <c r="K439" s="379"/>
      <c r="L439" s="379"/>
      <c r="M439" s="379"/>
      <c r="N439" s="379"/>
      <c r="O439" s="379"/>
      <c r="P439" s="379"/>
      <c r="Q439" s="379"/>
      <c r="R439" s="379"/>
      <c r="S439" s="379"/>
      <c r="T439" s="379"/>
      <c r="U439" s="379"/>
      <c r="V439" s="379"/>
    </row>
    <row r="440" spans="2:22" s="371" customFormat="1" x14ac:dyDescent="0.2">
      <c r="B440" s="379"/>
      <c r="C440" s="379"/>
      <c r="D440" s="379"/>
      <c r="E440" s="379"/>
      <c r="F440" s="379"/>
      <c r="G440" s="379"/>
      <c r="H440" s="379"/>
      <c r="I440" s="379"/>
      <c r="J440" s="379"/>
      <c r="K440" s="379"/>
      <c r="L440" s="379"/>
      <c r="M440" s="379"/>
      <c r="N440" s="379"/>
      <c r="O440" s="379"/>
      <c r="P440" s="379"/>
      <c r="Q440" s="379"/>
      <c r="R440" s="379"/>
      <c r="S440" s="379"/>
      <c r="T440" s="379"/>
      <c r="U440" s="379"/>
      <c r="V440" s="379"/>
    </row>
    <row r="441" spans="2:22" s="371" customFormat="1" x14ac:dyDescent="0.2">
      <c r="B441" s="379"/>
      <c r="C441" s="379"/>
      <c r="D441" s="379"/>
      <c r="E441" s="379"/>
      <c r="F441" s="379"/>
      <c r="G441" s="379"/>
      <c r="H441" s="379"/>
      <c r="I441" s="379"/>
      <c r="J441" s="379"/>
      <c r="K441" s="379"/>
      <c r="L441" s="379"/>
      <c r="M441" s="379"/>
      <c r="N441" s="379"/>
      <c r="O441" s="379"/>
      <c r="P441" s="379"/>
      <c r="Q441" s="379"/>
      <c r="R441" s="379"/>
      <c r="S441" s="379"/>
      <c r="T441" s="379"/>
      <c r="U441" s="379"/>
      <c r="V441" s="379"/>
    </row>
    <row r="442" spans="2:22" s="371" customFormat="1" x14ac:dyDescent="0.2">
      <c r="B442" s="379"/>
      <c r="C442" s="379"/>
      <c r="D442" s="379"/>
      <c r="E442" s="379"/>
      <c r="F442" s="379"/>
      <c r="G442" s="379"/>
      <c r="H442" s="379"/>
      <c r="I442" s="379"/>
      <c r="J442" s="379"/>
      <c r="K442" s="379"/>
      <c r="L442" s="379"/>
      <c r="M442" s="379"/>
      <c r="N442" s="379"/>
      <c r="O442" s="379"/>
      <c r="P442" s="379"/>
      <c r="Q442" s="379"/>
      <c r="R442" s="379"/>
      <c r="S442" s="379"/>
      <c r="T442" s="379"/>
      <c r="U442" s="379"/>
      <c r="V442" s="379"/>
    </row>
    <row r="443" spans="2:22" s="371" customFormat="1" x14ac:dyDescent="0.2">
      <c r="B443" s="379"/>
      <c r="C443" s="379"/>
      <c r="D443" s="379"/>
      <c r="E443" s="379"/>
      <c r="F443" s="379"/>
      <c r="G443" s="379"/>
      <c r="H443" s="379"/>
      <c r="I443" s="379"/>
      <c r="J443" s="379"/>
      <c r="K443" s="379"/>
      <c r="L443" s="379"/>
      <c r="M443" s="379"/>
      <c r="N443" s="379"/>
      <c r="O443" s="379"/>
      <c r="P443" s="379"/>
      <c r="Q443" s="379"/>
      <c r="R443" s="379"/>
      <c r="S443" s="379"/>
      <c r="T443" s="379"/>
      <c r="U443" s="379"/>
      <c r="V443" s="379"/>
    </row>
    <row r="444" spans="2:22" s="371" customFormat="1" x14ac:dyDescent="0.2">
      <c r="B444" s="379"/>
      <c r="C444" s="379"/>
      <c r="D444" s="379"/>
      <c r="E444" s="379"/>
      <c r="F444" s="379"/>
      <c r="G444" s="379"/>
      <c r="H444" s="379"/>
      <c r="I444" s="379"/>
      <c r="J444" s="379"/>
      <c r="K444" s="379"/>
      <c r="L444" s="379"/>
      <c r="M444" s="379"/>
      <c r="N444" s="379"/>
      <c r="O444" s="379"/>
      <c r="P444" s="379"/>
      <c r="Q444" s="379"/>
      <c r="R444" s="379"/>
      <c r="S444" s="379"/>
      <c r="T444" s="379"/>
      <c r="U444" s="379"/>
      <c r="V444" s="379"/>
    </row>
    <row r="445" spans="2:22" s="371" customFormat="1" x14ac:dyDescent="0.2">
      <c r="B445" s="379"/>
      <c r="C445" s="379"/>
      <c r="D445" s="379"/>
      <c r="E445" s="379"/>
      <c r="F445" s="379"/>
      <c r="G445" s="379"/>
      <c r="H445" s="379"/>
      <c r="I445" s="379"/>
      <c r="J445" s="379"/>
      <c r="K445" s="379"/>
      <c r="L445" s="379"/>
      <c r="M445" s="379"/>
      <c r="N445" s="379"/>
      <c r="O445" s="379"/>
      <c r="P445" s="379"/>
      <c r="Q445" s="379"/>
      <c r="R445" s="379"/>
      <c r="S445" s="379"/>
      <c r="T445" s="379"/>
      <c r="U445" s="379"/>
      <c r="V445" s="379"/>
    </row>
    <row r="446" spans="2:22" s="371" customFormat="1" x14ac:dyDescent="0.2">
      <c r="B446" s="379"/>
      <c r="C446" s="379"/>
      <c r="D446" s="379"/>
      <c r="E446" s="379"/>
      <c r="F446" s="379"/>
      <c r="G446" s="379"/>
      <c r="H446" s="379"/>
      <c r="I446" s="379"/>
      <c r="J446" s="379"/>
      <c r="K446" s="379"/>
      <c r="L446" s="379"/>
      <c r="M446" s="379"/>
      <c r="N446" s="379"/>
      <c r="O446" s="379"/>
      <c r="P446" s="379"/>
      <c r="Q446" s="379"/>
      <c r="R446" s="379"/>
      <c r="S446" s="379"/>
      <c r="T446" s="379"/>
      <c r="U446" s="379"/>
      <c r="V446" s="379"/>
    </row>
    <row r="447" spans="2:22" s="371" customFormat="1" x14ac:dyDescent="0.2">
      <c r="B447" s="379"/>
      <c r="C447" s="379"/>
      <c r="D447" s="379"/>
      <c r="E447" s="379"/>
      <c r="F447" s="379"/>
      <c r="G447" s="379"/>
      <c r="H447" s="379"/>
      <c r="I447" s="379"/>
      <c r="J447" s="379"/>
      <c r="K447" s="379"/>
      <c r="L447" s="379"/>
      <c r="M447" s="379"/>
      <c r="N447" s="379"/>
      <c r="O447" s="379"/>
      <c r="P447" s="379"/>
      <c r="Q447" s="379"/>
      <c r="R447" s="379"/>
      <c r="S447" s="379"/>
      <c r="T447" s="379"/>
      <c r="U447" s="379"/>
      <c r="V447" s="379"/>
    </row>
    <row r="448" spans="2:22" s="371" customFormat="1" x14ac:dyDescent="0.2">
      <c r="B448" s="379"/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79"/>
      <c r="R448" s="379"/>
      <c r="S448" s="379"/>
      <c r="T448" s="379"/>
      <c r="U448" s="379"/>
      <c r="V448" s="379"/>
    </row>
    <row r="449" spans="2:22" s="371" customFormat="1" x14ac:dyDescent="0.2">
      <c r="B449" s="379"/>
      <c r="C449" s="379"/>
      <c r="D449" s="379"/>
      <c r="E449" s="379"/>
      <c r="F449" s="379"/>
      <c r="G449" s="379"/>
      <c r="H449" s="379"/>
      <c r="I449" s="379"/>
      <c r="J449" s="379"/>
      <c r="K449" s="379"/>
      <c r="L449" s="379"/>
      <c r="M449" s="379"/>
      <c r="N449" s="379"/>
      <c r="O449" s="379"/>
      <c r="P449" s="379"/>
      <c r="Q449" s="379"/>
      <c r="R449" s="379"/>
      <c r="S449" s="379"/>
      <c r="T449" s="379"/>
      <c r="U449" s="379"/>
      <c r="V449" s="379"/>
    </row>
    <row r="450" spans="2:22" s="371" customFormat="1" x14ac:dyDescent="0.2">
      <c r="B450" s="379"/>
      <c r="C450" s="379"/>
      <c r="D450" s="379"/>
      <c r="E450" s="379"/>
      <c r="F450" s="379"/>
      <c r="G450" s="379"/>
      <c r="H450" s="379"/>
      <c r="I450" s="379"/>
      <c r="J450" s="379"/>
      <c r="K450" s="379"/>
      <c r="L450" s="379"/>
      <c r="M450" s="379"/>
      <c r="N450" s="379"/>
      <c r="O450" s="379"/>
      <c r="P450" s="379"/>
      <c r="Q450" s="379"/>
      <c r="R450" s="379"/>
      <c r="S450" s="379"/>
      <c r="T450" s="379"/>
      <c r="U450" s="379"/>
      <c r="V450" s="379"/>
    </row>
    <row r="451" spans="2:22" s="371" customFormat="1" x14ac:dyDescent="0.2">
      <c r="B451" s="379"/>
      <c r="C451" s="379"/>
      <c r="D451" s="379"/>
      <c r="E451" s="379"/>
      <c r="F451" s="379"/>
      <c r="G451" s="379"/>
      <c r="H451" s="379"/>
      <c r="I451" s="379"/>
      <c r="J451" s="379"/>
      <c r="K451" s="379"/>
      <c r="L451" s="379"/>
      <c r="M451" s="379"/>
      <c r="N451" s="379"/>
      <c r="O451" s="379"/>
      <c r="P451" s="379"/>
      <c r="Q451" s="379"/>
      <c r="R451" s="379"/>
      <c r="S451" s="379"/>
      <c r="T451" s="379"/>
      <c r="U451" s="379"/>
      <c r="V451" s="379"/>
    </row>
    <row r="452" spans="2:22" s="371" customFormat="1" x14ac:dyDescent="0.2">
      <c r="B452" s="379"/>
      <c r="C452" s="379"/>
      <c r="D452" s="379"/>
      <c r="E452" s="379"/>
      <c r="F452" s="379"/>
      <c r="G452" s="379"/>
      <c r="H452" s="379"/>
      <c r="I452" s="379"/>
      <c r="J452" s="379"/>
      <c r="K452" s="379"/>
      <c r="L452" s="379"/>
      <c r="M452" s="379"/>
      <c r="N452" s="379"/>
      <c r="O452" s="379"/>
      <c r="P452" s="379"/>
      <c r="Q452" s="379"/>
      <c r="R452" s="379"/>
      <c r="S452" s="379"/>
      <c r="T452" s="379"/>
      <c r="U452" s="379"/>
      <c r="V452" s="379"/>
    </row>
    <row r="453" spans="2:22" s="371" customFormat="1" x14ac:dyDescent="0.2">
      <c r="B453" s="379"/>
      <c r="C453" s="379"/>
      <c r="D453" s="379"/>
      <c r="E453" s="379"/>
      <c r="F453" s="379"/>
      <c r="G453" s="379"/>
      <c r="H453" s="379"/>
      <c r="I453" s="379"/>
      <c r="J453" s="379"/>
      <c r="K453" s="379"/>
      <c r="L453" s="379"/>
      <c r="M453" s="379"/>
      <c r="N453" s="379"/>
      <c r="O453" s="379"/>
      <c r="P453" s="379"/>
      <c r="Q453" s="379"/>
      <c r="R453" s="379"/>
      <c r="S453" s="379"/>
      <c r="T453" s="379"/>
      <c r="U453" s="379"/>
      <c r="V453" s="379"/>
    </row>
    <row r="454" spans="2:22" s="371" customFormat="1" x14ac:dyDescent="0.2">
      <c r="B454" s="379"/>
      <c r="C454" s="379"/>
      <c r="D454" s="379"/>
      <c r="E454" s="379"/>
      <c r="F454" s="379"/>
      <c r="G454" s="379"/>
      <c r="H454" s="379"/>
      <c r="I454" s="379"/>
      <c r="J454" s="379"/>
      <c r="K454" s="379"/>
      <c r="L454" s="379"/>
      <c r="M454" s="379"/>
      <c r="N454" s="379"/>
      <c r="O454" s="379"/>
      <c r="P454" s="379"/>
      <c r="Q454" s="379"/>
      <c r="R454" s="379"/>
      <c r="S454" s="379"/>
      <c r="T454" s="379"/>
      <c r="U454" s="379"/>
      <c r="V454" s="379"/>
    </row>
    <row r="455" spans="2:22" s="371" customFormat="1" x14ac:dyDescent="0.2">
      <c r="B455" s="379"/>
      <c r="C455" s="379"/>
      <c r="D455" s="379"/>
      <c r="E455" s="379"/>
      <c r="F455" s="379"/>
      <c r="G455" s="379"/>
      <c r="H455" s="379"/>
      <c r="I455" s="379"/>
      <c r="J455" s="379"/>
      <c r="K455" s="379"/>
      <c r="L455" s="379"/>
      <c r="M455" s="379"/>
      <c r="N455" s="379"/>
      <c r="O455" s="379"/>
      <c r="P455" s="379"/>
      <c r="Q455" s="379"/>
      <c r="R455" s="379"/>
      <c r="S455" s="379"/>
      <c r="T455" s="379"/>
      <c r="U455" s="379"/>
      <c r="V455" s="379"/>
    </row>
    <row r="456" spans="2:22" s="371" customFormat="1" x14ac:dyDescent="0.2">
      <c r="B456" s="379"/>
      <c r="C456" s="379"/>
      <c r="D456" s="379"/>
      <c r="E456" s="379"/>
      <c r="F456" s="379"/>
      <c r="G456" s="379"/>
      <c r="H456" s="379"/>
      <c r="I456" s="379"/>
      <c r="J456" s="379"/>
      <c r="K456" s="379"/>
      <c r="L456" s="379"/>
      <c r="M456" s="379"/>
      <c r="N456" s="379"/>
      <c r="O456" s="379"/>
      <c r="P456" s="379"/>
      <c r="Q456" s="379"/>
      <c r="R456" s="379"/>
      <c r="S456" s="379"/>
      <c r="T456" s="379"/>
      <c r="U456" s="379"/>
      <c r="V456" s="379"/>
    </row>
    <row r="457" spans="2:22" s="371" customFormat="1" x14ac:dyDescent="0.2">
      <c r="B457" s="379"/>
      <c r="C457" s="379"/>
      <c r="D457" s="379"/>
      <c r="E457" s="379"/>
      <c r="F457" s="379"/>
      <c r="G457" s="379"/>
      <c r="H457" s="379"/>
      <c r="I457" s="379"/>
      <c r="J457" s="379"/>
      <c r="K457" s="379"/>
      <c r="L457" s="379"/>
      <c r="M457" s="379"/>
      <c r="N457" s="379"/>
      <c r="O457" s="379"/>
      <c r="P457" s="379"/>
      <c r="Q457" s="379"/>
      <c r="R457" s="379"/>
      <c r="S457" s="379"/>
      <c r="T457" s="379"/>
      <c r="U457" s="379"/>
      <c r="V457" s="379"/>
    </row>
    <row r="458" spans="2:22" s="371" customFormat="1" x14ac:dyDescent="0.2">
      <c r="B458" s="379"/>
      <c r="C458" s="379"/>
      <c r="D458" s="379"/>
      <c r="E458" s="379"/>
      <c r="F458" s="379"/>
      <c r="G458" s="379"/>
      <c r="H458" s="379"/>
      <c r="I458" s="379"/>
      <c r="J458" s="379"/>
      <c r="K458" s="379"/>
      <c r="L458" s="379"/>
      <c r="M458" s="379"/>
      <c r="N458" s="379"/>
      <c r="O458" s="379"/>
      <c r="P458" s="379"/>
      <c r="Q458" s="379"/>
      <c r="R458" s="379"/>
      <c r="S458" s="379"/>
      <c r="T458" s="379"/>
      <c r="U458" s="379"/>
      <c r="V458" s="379"/>
    </row>
    <row r="459" spans="2:22" s="371" customFormat="1" x14ac:dyDescent="0.2">
      <c r="B459" s="379"/>
      <c r="C459" s="379"/>
      <c r="D459" s="379"/>
      <c r="E459" s="379"/>
      <c r="F459" s="379"/>
      <c r="G459" s="379"/>
      <c r="H459" s="379"/>
      <c r="I459" s="379"/>
      <c r="J459" s="379"/>
      <c r="K459" s="379"/>
      <c r="L459" s="379"/>
      <c r="M459" s="379"/>
      <c r="N459" s="379"/>
      <c r="O459" s="379"/>
      <c r="P459" s="379"/>
      <c r="Q459" s="379"/>
      <c r="R459" s="379"/>
      <c r="S459" s="379"/>
      <c r="T459" s="379"/>
      <c r="U459" s="379"/>
      <c r="V459" s="379"/>
    </row>
    <row r="460" spans="2:22" s="371" customFormat="1" x14ac:dyDescent="0.2">
      <c r="B460" s="379"/>
      <c r="C460" s="379"/>
      <c r="D460" s="379"/>
      <c r="E460" s="379"/>
      <c r="F460" s="379"/>
      <c r="G460" s="379"/>
      <c r="H460" s="379"/>
      <c r="I460" s="379"/>
      <c r="J460" s="379"/>
      <c r="K460" s="379"/>
      <c r="L460" s="379"/>
      <c r="M460" s="379"/>
      <c r="N460" s="379"/>
      <c r="O460" s="379"/>
      <c r="P460" s="379"/>
      <c r="Q460" s="379"/>
      <c r="R460" s="379"/>
      <c r="S460" s="379"/>
      <c r="T460" s="379"/>
      <c r="U460" s="379"/>
      <c r="V460" s="379"/>
    </row>
    <row r="461" spans="2:22" s="371" customFormat="1" x14ac:dyDescent="0.2">
      <c r="B461" s="379"/>
      <c r="C461" s="379"/>
      <c r="D461" s="379"/>
      <c r="E461" s="379"/>
      <c r="F461" s="379"/>
      <c r="G461" s="379"/>
      <c r="H461" s="379"/>
      <c r="I461" s="379"/>
      <c r="J461" s="379"/>
      <c r="K461" s="379"/>
      <c r="L461" s="379"/>
      <c r="M461" s="379"/>
      <c r="N461" s="379"/>
      <c r="O461" s="379"/>
      <c r="P461" s="379"/>
      <c r="Q461" s="379"/>
      <c r="R461" s="379"/>
      <c r="S461" s="379"/>
      <c r="T461" s="379"/>
      <c r="U461" s="379"/>
      <c r="V461" s="379"/>
    </row>
    <row r="462" spans="2:22" s="371" customFormat="1" x14ac:dyDescent="0.2">
      <c r="B462" s="379"/>
      <c r="C462" s="379"/>
      <c r="D462" s="379"/>
      <c r="E462" s="379"/>
      <c r="F462" s="379"/>
      <c r="G462" s="379"/>
      <c r="H462" s="379"/>
      <c r="I462" s="379"/>
      <c r="J462" s="379"/>
      <c r="K462" s="379"/>
      <c r="L462" s="379"/>
      <c r="M462" s="379"/>
      <c r="N462" s="379"/>
      <c r="O462" s="379"/>
      <c r="P462" s="379"/>
      <c r="Q462" s="379"/>
      <c r="R462" s="379"/>
      <c r="S462" s="379"/>
      <c r="T462" s="379"/>
      <c r="U462" s="379"/>
      <c r="V462" s="379"/>
    </row>
    <row r="463" spans="2:22" s="371" customFormat="1" x14ac:dyDescent="0.2">
      <c r="B463" s="379"/>
      <c r="C463" s="379"/>
      <c r="D463" s="379"/>
      <c r="E463" s="379"/>
      <c r="F463" s="379"/>
      <c r="G463" s="379"/>
      <c r="H463" s="379"/>
      <c r="I463" s="379"/>
      <c r="J463" s="379"/>
      <c r="K463" s="379"/>
      <c r="L463" s="379"/>
      <c r="M463" s="379"/>
      <c r="N463" s="379"/>
      <c r="O463" s="379"/>
      <c r="P463" s="379"/>
      <c r="Q463" s="379"/>
      <c r="R463" s="379"/>
      <c r="S463" s="379"/>
      <c r="T463" s="379"/>
      <c r="U463" s="379"/>
      <c r="V463" s="379"/>
    </row>
    <row r="464" spans="2:22" s="371" customFormat="1" x14ac:dyDescent="0.2">
      <c r="B464" s="379"/>
      <c r="C464" s="379"/>
      <c r="D464" s="379"/>
      <c r="E464" s="379"/>
      <c r="F464" s="379"/>
      <c r="G464" s="379"/>
      <c r="H464" s="379"/>
      <c r="I464" s="379"/>
      <c r="J464" s="379"/>
      <c r="K464" s="379"/>
      <c r="L464" s="379"/>
      <c r="M464" s="379"/>
      <c r="N464" s="379"/>
      <c r="O464" s="379"/>
      <c r="P464" s="379"/>
      <c r="Q464" s="379"/>
      <c r="R464" s="379"/>
      <c r="S464" s="379"/>
      <c r="T464" s="379"/>
      <c r="U464" s="379"/>
      <c r="V464" s="379"/>
    </row>
    <row r="465" spans="2:22" s="371" customFormat="1" x14ac:dyDescent="0.2">
      <c r="B465" s="379"/>
      <c r="C465" s="379"/>
      <c r="D465" s="379"/>
      <c r="E465" s="379"/>
      <c r="F465" s="379"/>
      <c r="G465" s="379"/>
      <c r="H465" s="379"/>
      <c r="I465" s="379"/>
      <c r="J465" s="379"/>
      <c r="K465" s="379"/>
      <c r="L465" s="379"/>
      <c r="M465" s="379"/>
      <c r="N465" s="379"/>
      <c r="O465" s="379"/>
      <c r="P465" s="379"/>
      <c r="Q465" s="379"/>
      <c r="R465" s="379"/>
      <c r="S465" s="379"/>
      <c r="T465" s="379"/>
      <c r="U465" s="379"/>
      <c r="V465" s="379"/>
    </row>
    <row r="466" spans="2:22" s="371" customFormat="1" x14ac:dyDescent="0.2">
      <c r="B466" s="379"/>
      <c r="C466" s="379"/>
      <c r="D466" s="379"/>
      <c r="E466" s="379"/>
      <c r="F466" s="379"/>
      <c r="G466" s="379"/>
      <c r="H466" s="379"/>
      <c r="I466" s="379"/>
      <c r="J466" s="379"/>
      <c r="K466" s="379"/>
      <c r="L466" s="379"/>
      <c r="M466" s="379"/>
      <c r="N466" s="379"/>
      <c r="O466" s="379"/>
      <c r="P466" s="379"/>
      <c r="Q466" s="379"/>
      <c r="R466" s="379"/>
      <c r="S466" s="379"/>
      <c r="T466" s="379"/>
      <c r="U466" s="379"/>
      <c r="V466" s="379"/>
    </row>
    <row r="467" spans="2:22" s="371" customFormat="1" x14ac:dyDescent="0.2">
      <c r="B467" s="379"/>
      <c r="C467" s="379"/>
      <c r="D467" s="379"/>
      <c r="E467" s="379"/>
      <c r="F467" s="379"/>
      <c r="G467" s="379"/>
      <c r="H467" s="379"/>
      <c r="I467" s="379"/>
      <c r="J467" s="379"/>
      <c r="K467" s="379"/>
      <c r="L467" s="379"/>
      <c r="M467" s="379"/>
      <c r="N467" s="379"/>
      <c r="O467" s="379"/>
      <c r="P467" s="379"/>
      <c r="Q467" s="379"/>
      <c r="R467" s="379"/>
      <c r="S467" s="379"/>
      <c r="T467" s="379"/>
      <c r="U467" s="379"/>
      <c r="V467" s="379"/>
    </row>
    <row r="468" spans="2:22" s="371" customFormat="1" x14ac:dyDescent="0.2">
      <c r="B468" s="379"/>
      <c r="C468" s="379"/>
      <c r="D468" s="379"/>
      <c r="E468" s="379"/>
      <c r="F468" s="379"/>
      <c r="G468" s="379"/>
      <c r="H468" s="379"/>
      <c r="I468" s="379"/>
      <c r="J468" s="379"/>
      <c r="K468" s="379"/>
      <c r="L468" s="379"/>
      <c r="M468" s="379"/>
      <c r="N468" s="379"/>
      <c r="O468" s="379"/>
      <c r="P468" s="379"/>
      <c r="Q468" s="379"/>
      <c r="R468" s="379"/>
      <c r="S468" s="379"/>
      <c r="T468" s="379"/>
      <c r="U468" s="379"/>
      <c r="V468" s="379"/>
    </row>
    <row r="469" spans="2:22" s="371" customFormat="1" x14ac:dyDescent="0.2">
      <c r="B469" s="379"/>
      <c r="C469" s="379"/>
      <c r="D469" s="379"/>
      <c r="E469" s="379"/>
      <c r="F469" s="379"/>
      <c r="G469" s="379"/>
      <c r="H469" s="379"/>
      <c r="I469" s="379"/>
      <c r="J469" s="379"/>
      <c r="K469" s="379"/>
      <c r="L469" s="379"/>
      <c r="M469" s="379"/>
      <c r="N469" s="379"/>
      <c r="O469" s="379"/>
      <c r="P469" s="379"/>
      <c r="Q469" s="379"/>
      <c r="R469" s="379"/>
      <c r="S469" s="379"/>
      <c r="T469" s="379"/>
      <c r="U469" s="379"/>
      <c r="V469" s="379"/>
    </row>
    <row r="470" spans="2:22" s="371" customFormat="1" x14ac:dyDescent="0.2">
      <c r="B470" s="379"/>
      <c r="C470" s="379"/>
      <c r="D470" s="379"/>
      <c r="E470" s="379"/>
      <c r="F470" s="379"/>
      <c r="G470" s="379"/>
      <c r="H470" s="379"/>
      <c r="I470" s="379"/>
      <c r="J470" s="379"/>
      <c r="K470" s="379"/>
      <c r="L470" s="379"/>
      <c r="M470" s="379"/>
      <c r="N470" s="379"/>
      <c r="O470" s="379"/>
      <c r="P470" s="379"/>
      <c r="Q470" s="379"/>
      <c r="R470" s="379"/>
      <c r="S470" s="379"/>
      <c r="T470" s="379"/>
      <c r="U470" s="379"/>
      <c r="V470" s="379"/>
    </row>
    <row r="471" spans="2:22" s="371" customFormat="1" x14ac:dyDescent="0.2">
      <c r="B471" s="379"/>
      <c r="C471" s="379"/>
      <c r="D471" s="379"/>
      <c r="E471" s="379"/>
      <c r="F471" s="379"/>
      <c r="G471" s="379"/>
      <c r="H471" s="379"/>
      <c r="I471" s="379"/>
      <c r="J471" s="379"/>
      <c r="K471" s="379"/>
      <c r="L471" s="379"/>
      <c r="M471" s="379"/>
      <c r="N471" s="379"/>
      <c r="O471" s="379"/>
      <c r="P471" s="379"/>
      <c r="Q471" s="379"/>
      <c r="R471" s="379"/>
      <c r="S471" s="379"/>
      <c r="T471" s="379"/>
      <c r="U471" s="379"/>
      <c r="V471" s="379"/>
    </row>
    <row r="472" spans="2:22" s="371" customFormat="1" x14ac:dyDescent="0.2">
      <c r="B472" s="379"/>
      <c r="C472" s="379"/>
      <c r="D472" s="379"/>
      <c r="E472" s="379"/>
      <c r="F472" s="379"/>
      <c r="G472" s="379"/>
      <c r="H472" s="379"/>
      <c r="I472" s="379"/>
      <c r="J472" s="379"/>
      <c r="K472" s="379"/>
      <c r="L472" s="379"/>
      <c r="M472" s="379"/>
      <c r="N472" s="379"/>
      <c r="O472" s="379"/>
      <c r="P472" s="379"/>
      <c r="Q472" s="379"/>
      <c r="R472" s="379"/>
      <c r="S472" s="379"/>
      <c r="T472" s="379"/>
      <c r="U472" s="379"/>
      <c r="V472" s="379"/>
    </row>
    <row r="473" spans="2:22" s="371" customFormat="1" x14ac:dyDescent="0.2">
      <c r="B473" s="379"/>
      <c r="C473" s="379"/>
      <c r="D473" s="379"/>
      <c r="E473" s="379"/>
      <c r="F473" s="379"/>
      <c r="G473" s="379"/>
      <c r="H473" s="379"/>
      <c r="I473" s="379"/>
      <c r="J473" s="379"/>
      <c r="K473" s="379"/>
      <c r="L473" s="379"/>
      <c r="M473" s="379"/>
      <c r="N473" s="379"/>
      <c r="O473" s="379"/>
      <c r="P473" s="379"/>
      <c r="Q473" s="379"/>
      <c r="R473" s="379"/>
      <c r="S473" s="379"/>
      <c r="T473" s="379"/>
      <c r="U473" s="379"/>
      <c r="V473" s="379"/>
    </row>
    <row r="474" spans="2:22" s="371" customFormat="1" x14ac:dyDescent="0.2">
      <c r="B474" s="379"/>
      <c r="C474" s="379"/>
      <c r="D474" s="379"/>
      <c r="E474" s="379"/>
      <c r="F474" s="379"/>
      <c r="G474" s="379"/>
      <c r="H474" s="379"/>
      <c r="I474" s="379"/>
      <c r="J474" s="379"/>
      <c r="K474" s="379"/>
      <c r="L474" s="379"/>
      <c r="M474" s="379"/>
      <c r="N474" s="379"/>
      <c r="O474" s="379"/>
      <c r="P474" s="379"/>
      <c r="Q474" s="379"/>
      <c r="R474" s="379"/>
      <c r="S474" s="379"/>
      <c r="T474" s="379"/>
      <c r="U474" s="379"/>
      <c r="V474" s="379"/>
    </row>
    <row r="475" spans="2:22" s="371" customFormat="1" x14ac:dyDescent="0.2">
      <c r="B475" s="379"/>
      <c r="C475" s="379"/>
      <c r="D475" s="379"/>
      <c r="E475" s="379"/>
      <c r="F475" s="379"/>
      <c r="G475" s="379"/>
      <c r="H475" s="379"/>
      <c r="I475" s="379"/>
      <c r="J475" s="379"/>
      <c r="K475" s="379"/>
      <c r="L475" s="379"/>
      <c r="M475" s="379"/>
      <c r="N475" s="379"/>
      <c r="O475" s="379"/>
      <c r="P475" s="379"/>
      <c r="Q475" s="379"/>
      <c r="R475" s="379"/>
      <c r="S475" s="379"/>
      <c r="T475" s="379"/>
      <c r="U475" s="379"/>
      <c r="V475" s="379"/>
    </row>
    <row r="476" spans="2:22" s="371" customFormat="1" x14ac:dyDescent="0.2">
      <c r="B476" s="379"/>
      <c r="C476" s="379"/>
      <c r="D476" s="379"/>
      <c r="E476" s="379"/>
      <c r="F476" s="379"/>
      <c r="G476" s="379"/>
      <c r="H476" s="379"/>
      <c r="I476" s="379"/>
      <c r="J476" s="379"/>
      <c r="K476" s="379"/>
      <c r="L476" s="379"/>
      <c r="M476" s="379"/>
      <c r="N476" s="379"/>
      <c r="O476" s="379"/>
      <c r="P476" s="379"/>
      <c r="Q476" s="379"/>
      <c r="R476" s="379"/>
      <c r="S476" s="379"/>
      <c r="T476" s="379"/>
      <c r="U476" s="379"/>
      <c r="V476" s="379"/>
    </row>
    <row r="477" spans="2:22" s="371" customFormat="1" x14ac:dyDescent="0.2">
      <c r="B477" s="379"/>
      <c r="C477" s="379"/>
      <c r="D477" s="379"/>
      <c r="E477" s="379"/>
      <c r="F477" s="379"/>
      <c r="G477" s="379"/>
      <c r="H477" s="379"/>
      <c r="I477" s="379"/>
      <c r="J477" s="379"/>
      <c r="K477" s="379"/>
      <c r="L477" s="379"/>
      <c r="M477" s="379"/>
      <c r="N477" s="379"/>
      <c r="O477" s="379"/>
      <c r="P477" s="379"/>
      <c r="Q477" s="379"/>
      <c r="R477" s="379"/>
      <c r="S477" s="379"/>
      <c r="T477" s="379"/>
      <c r="U477" s="379"/>
      <c r="V477" s="379"/>
    </row>
    <row r="478" spans="2:22" s="371" customFormat="1" x14ac:dyDescent="0.2">
      <c r="B478" s="379"/>
      <c r="C478" s="379"/>
      <c r="D478" s="379"/>
      <c r="E478" s="379"/>
      <c r="F478" s="379"/>
      <c r="G478" s="379"/>
      <c r="H478" s="379"/>
      <c r="I478" s="379"/>
      <c r="J478" s="379"/>
      <c r="K478" s="379"/>
      <c r="L478" s="379"/>
      <c r="M478" s="379"/>
      <c r="N478" s="379"/>
      <c r="O478" s="379"/>
      <c r="P478" s="379"/>
      <c r="Q478" s="379"/>
      <c r="R478" s="379"/>
      <c r="S478" s="379"/>
      <c r="T478" s="379"/>
      <c r="U478" s="379"/>
      <c r="V478" s="379"/>
    </row>
    <row r="479" spans="2:22" s="371" customFormat="1" x14ac:dyDescent="0.2">
      <c r="B479" s="379"/>
      <c r="C479" s="379"/>
      <c r="D479" s="379"/>
      <c r="E479" s="379"/>
      <c r="F479" s="379"/>
      <c r="G479" s="379"/>
      <c r="H479" s="379"/>
      <c r="I479" s="379"/>
      <c r="J479" s="379"/>
      <c r="K479" s="379"/>
      <c r="L479" s="379"/>
      <c r="M479" s="379"/>
      <c r="N479" s="379"/>
      <c r="O479" s="379"/>
      <c r="P479" s="379"/>
      <c r="Q479" s="379"/>
      <c r="R479" s="379"/>
      <c r="S479" s="379"/>
      <c r="T479" s="379"/>
      <c r="U479" s="379"/>
      <c r="V479" s="379"/>
    </row>
    <row r="480" spans="2:22" s="371" customFormat="1" x14ac:dyDescent="0.2">
      <c r="B480" s="379"/>
      <c r="C480" s="379"/>
      <c r="D480" s="379"/>
      <c r="E480" s="379"/>
      <c r="F480" s="379"/>
      <c r="G480" s="379"/>
      <c r="H480" s="379"/>
      <c r="I480" s="379"/>
      <c r="J480" s="379"/>
      <c r="K480" s="379"/>
      <c r="L480" s="379"/>
      <c r="M480" s="379"/>
      <c r="N480" s="379"/>
      <c r="O480" s="379"/>
      <c r="P480" s="379"/>
      <c r="Q480" s="379"/>
      <c r="R480" s="379"/>
      <c r="S480" s="379"/>
      <c r="T480" s="379"/>
      <c r="U480" s="379"/>
      <c r="V480" s="379"/>
    </row>
    <row r="481" spans="2:22" s="371" customFormat="1" x14ac:dyDescent="0.2">
      <c r="B481" s="379"/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  <c r="R481" s="379"/>
      <c r="S481" s="379"/>
      <c r="T481" s="379"/>
      <c r="U481" s="379"/>
      <c r="V481" s="379"/>
    </row>
    <row r="482" spans="2:22" s="371" customFormat="1" x14ac:dyDescent="0.2">
      <c r="B482" s="379"/>
      <c r="C482" s="379"/>
      <c r="D482" s="379"/>
      <c r="E482" s="379"/>
      <c r="F482" s="379"/>
      <c r="G482" s="379"/>
      <c r="H482" s="379"/>
      <c r="I482" s="379"/>
      <c r="J482" s="379"/>
      <c r="K482" s="379"/>
      <c r="L482" s="379"/>
      <c r="M482" s="379"/>
      <c r="N482" s="379"/>
      <c r="O482" s="379"/>
      <c r="P482" s="379"/>
      <c r="Q482" s="379"/>
      <c r="R482" s="379"/>
      <c r="S482" s="379"/>
      <c r="T482" s="379"/>
      <c r="U482" s="379"/>
      <c r="V482" s="379"/>
    </row>
    <row r="483" spans="2:22" s="371" customFormat="1" x14ac:dyDescent="0.2">
      <c r="B483" s="379"/>
      <c r="C483" s="379"/>
      <c r="D483" s="379"/>
      <c r="E483" s="379"/>
      <c r="F483" s="379"/>
      <c r="G483" s="379"/>
      <c r="H483" s="379"/>
      <c r="I483" s="379"/>
      <c r="J483" s="379"/>
      <c r="K483" s="379"/>
      <c r="L483" s="379"/>
      <c r="M483" s="379"/>
      <c r="N483" s="379"/>
      <c r="O483" s="379"/>
      <c r="P483" s="379"/>
      <c r="Q483" s="379"/>
      <c r="R483" s="379"/>
      <c r="S483" s="379"/>
      <c r="T483" s="379"/>
      <c r="U483" s="379"/>
      <c r="V483" s="379"/>
    </row>
    <row r="484" spans="2:22" s="371" customFormat="1" x14ac:dyDescent="0.2">
      <c r="B484" s="379"/>
      <c r="C484" s="379"/>
      <c r="D484" s="379"/>
      <c r="E484" s="379"/>
      <c r="F484" s="379"/>
      <c r="G484" s="379"/>
      <c r="H484" s="379"/>
      <c r="I484" s="379"/>
      <c r="J484" s="379"/>
      <c r="K484" s="379"/>
      <c r="L484" s="379"/>
      <c r="M484" s="379"/>
      <c r="N484" s="379"/>
      <c r="O484" s="379"/>
      <c r="P484" s="379"/>
      <c r="Q484" s="379"/>
      <c r="R484" s="379"/>
      <c r="S484" s="379"/>
      <c r="T484" s="379"/>
      <c r="U484" s="379"/>
      <c r="V484" s="379"/>
    </row>
    <row r="485" spans="2:22" s="371" customFormat="1" x14ac:dyDescent="0.2">
      <c r="B485" s="379"/>
      <c r="C485" s="379"/>
      <c r="D485" s="379"/>
      <c r="E485" s="379"/>
      <c r="F485" s="379"/>
      <c r="G485" s="379"/>
      <c r="H485" s="379"/>
      <c r="I485" s="379"/>
      <c r="J485" s="379"/>
      <c r="K485" s="379"/>
      <c r="L485" s="379"/>
      <c r="M485" s="379"/>
      <c r="N485" s="379"/>
      <c r="O485" s="379"/>
      <c r="P485" s="379"/>
      <c r="Q485" s="379"/>
      <c r="R485" s="379"/>
      <c r="S485" s="379"/>
      <c r="T485" s="379"/>
      <c r="U485" s="379"/>
      <c r="V485" s="379"/>
    </row>
    <row r="486" spans="2:22" s="371" customFormat="1" x14ac:dyDescent="0.2">
      <c r="B486" s="379"/>
      <c r="C486" s="379"/>
      <c r="D486" s="379"/>
      <c r="E486" s="379"/>
      <c r="F486" s="379"/>
      <c r="G486" s="379"/>
      <c r="H486" s="379"/>
      <c r="I486" s="379"/>
      <c r="J486" s="379"/>
      <c r="K486" s="379"/>
      <c r="L486" s="379"/>
      <c r="M486" s="379"/>
      <c r="N486" s="379"/>
      <c r="O486" s="379"/>
      <c r="P486" s="379"/>
      <c r="Q486" s="379"/>
      <c r="R486" s="379"/>
      <c r="S486" s="379"/>
      <c r="T486" s="379"/>
      <c r="U486" s="379"/>
      <c r="V486" s="379"/>
    </row>
    <row r="487" spans="2:22" s="371" customFormat="1" x14ac:dyDescent="0.2">
      <c r="B487" s="379"/>
      <c r="C487" s="379"/>
      <c r="D487" s="379"/>
      <c r="E487" s="379"/>
      <c r="F487" s="379"/>
      <c r="G487" s="379"/>
      <c r="H487" s="379"/>
      <c r="I487" s="379"/>
      <c r="J487" s="379"/>
      <c r="K487" s="379"/>
      <c r="L487" s="379"/>
      <c r="M487" s="379"/>
      <c r="N487" s="379"/>
      <c r="O487" s="379"/>
      <c r="P487" s="379"/>
      <c r="Q487" s="379"/>
      <c r="R487" s="379"/>
      <c r="S487" s="379"/>
      <c r="T487" s="379"/>
      <c r="U487" s="379"/>
      <c r="V487" s="379"/>
    </row>
    <row r="488" spans="2:22" s="371" customFormat="1" x14ac:dyDescent="0.2">
      <c r="B488" s="379"/>
      <c r="C488" s="379"/>
      <c r="D488" s="379"/>
      <c r="E488" s="379"/>
      <c r="F488" s="379"/>
      <c r="G488" s="379"/>
      <c r="H488" s="379"/>
      <c r="I488" s="379"/>
      <c r="J488" s="379"/>
      <c r="K488" s="379"/>
      <c r="L488" s="379"/>
      <c r="M488" s="379"/>
      <c r="N488" s="379"/>
      <c r="O488" s="379"/>
      <c r="P488" s="379"/>
      <c r="Q488" s="379"/>
      <c r="R488" s="379"/>
      <c r="S488" s="379"/>
      <c r="T488" s="379"/>
      <c r="U488" s="379"/>
      <c r="V488" s="379"/>
    </row>
    <row r="489" spans="2:22" s="371" customFormat="1" x14ac:dyDescent="0.2">
      <c r="B489" s="379"/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79"/>
      <c r="V489" s="379"/>
    </row>
    <row r="490" spans="2:22" s="371" customFormat="1" x14ac:dyDescent="0.2">
      <c r="B490" s="379"/>
      <c r="C490" s="379"/>
      <c r="D490" s="379"/>
      <c r="E490" s="379"/>
      <c r="F490" s="379"/>
      <c r="G490" s="379"/>
      <c r="H490" s="379"/>
      <c r="I490" s="379"/>
      <c r="J490" s="379"/>
      <c r="K490" s="379"/>
      <c r="L490" s="379"/>
      <c r="M490" s="379"/>
      <c r="N490" s="379"/>
      <c r="O490" s="379"/>
      <c r="P490" s="379"/>
      <c r="Q490" s="379"/>
      <c r="R490" s="379"/>
      <c r="S490" s="379"/>
      <c r="T490" s="379"/>
      <c r="U490" s="379"/>
      <c r="V490" s="379"/>
    </row>
    <row r="491" spans="2:22" s="371" customFormat="1" x14ac:dyDescent="0.2">
      <c r="B491" s="379"/>
      <c r="C491" s="379"/>
      <c r="D491" s="379"/>
      <c r="E491" s="379"/>
      <c r="F491" s="379"/>
      <c r="G491" s="379"/>
      <c r="H491" s="379"/>
      <c r="I491" s="379"/>
      <c r="J491" s="379"/>
      <c r="K491" s="379"/>
      <c r="L491" s="379"/>
      <c r="M491" s="379"/>
      <c r="N491" s="379"/>
      <c r="O491" s="379"/>
      <c r="P491" s="379"/>
      <c r="Q491" s="379"/>
      <c r="R491" s="379"/>
      <c r="S491" s="379"/>
      <c r="T491" s="379"/>
      <c r="U491" s="379"/>
      <c r="V491" s="379"/>
    </row>
    <row r="492" spans="2:22" s="371" customFormat="1" x14ac:dyDescent="0.2">
      <c r="B492" s="379"/>
      <c r="C492" s="379"/>
      <c r="D492" s="379"/>
      <c r="E492" s="379"/>
      <c r="F492" s="379"/>
      <c r="G492" s="379"/>
      <c r="H492" s="379"/>
      <c r="I492" s="379"/>
      <c r="J492" s="379"/>
      <c r="K492" s="379"/>
      <c r="L492" s="379"/>
      <c r="M492" s="379"/>
      <c r="N492" s="379"/>
      <c r="O492" s="379"/>
      <c r="P492" s="379"/>
      <c r="Q492" s="379"/>
      <c r="R492" s="379"/>
      <c r="S492" s="379"/>
      <c r="T492" s="379"/>
      <c r="U492" s="379"/>
      <c r="V492" s="379"/>
    </row>
    <row r="493" spans="2:22" s="371" customFormat="1" x14ac:dyDescent="0.2">
      <c r="B493" s="379"/>
      <c r="C493" s="379"/>
      <c r="D493" s="379"/>
      <c r="E493" s="379"/>
      <c r="F493" s="379"/>
      <c r="G493" s="379"/>
      <c r="H493" s="379"/>
      <c r="I493" s="379"/>
      <c r="J493" s="379"/>
      <c r="K493" s="379"/>
      <c r="L493" s="379"/>
      <c r="M493" s="379"/>
      <c r="N493" s="379"/>
      <c r="O493" s="379"/>
      <c r="P493" s="379"/>
      <c r="Q493" s="379"/>
      <c r="R493" s="379"/>
      <c r="S493" s="379"/>
      <c r="T493" s="379"/>
      <c r="U493" s="379"/>
      <c r="V493" s="379"/>
    </row>
    <row r="494" spans="2:22" s="371" customFormat="1" x14ac:dyDescent="0.2">
      <c r="B494" s="379"/>
      <c r="C494" s="379"/>
      <c r="D494" s="379"/>
      <c r="E494" s="379"/>
      <c r="F494" s="379"/>
      <c r="G494" s="379"/>
      <c r="H494" s="379"/>
      <c r="I494" s="379"/>
      <c r="J494" s="379"/>
      <c r="K494" s="379"/>
      <c r="L494" s="379"/>
      <c r="M494" s="379"/>
      <c r="N494" s="379"/>
      <c r="O494" s="379"/>
      <c r="P494" s="379"/>
      <c r="Q494" s="379"/>
      <c r="R494" s="379"/>
      <c r="S494" s="379"/>
      <c r="T494" s="379"/>
      <c r="U494" s="379"/>
      <c r="V494" s="379"/>
    </row>
    <row r="495" spans="2:22" s="371" customFormat="1" x14ac:dyDescent="0.2">
      <c r="B495" s="379"/>
      <c r="C495" s="379"/>
      <c r="D495" s="379"/>
      <c r="E495" s="379"/>
      <c r="F495" s="379"/>
      <c r="G495" s="379"/>
      <c r="H495" s="379"/>
      <c r="I495" s="379"/>
      <c r="J495" s="379"/>
      <c r="K495" s="379"/>
      <c r="L495" s="379"/>
      <c r="M495" s="379"/>
      <c r="N495" s="379"/>
      <c r="O495" s="379"/>
      <c r="P495" s="379"/>
      <c r="Q495" s="379"/>
      <c r="R495" s="379"/>
      <c r="S495" s="379"/>
      <c r="T495" s="379"/>
      <c r="U495" s="379"/>
      <c r="V495" s="379"/>
    </row>
    <row r="496" spans="2:22" s="371" customFormat="1" x14ac:dyDescent="0.2">
      <c r="B496" s="379"/>
      <c r="C496" s="379"/>
      <c r="D496" s="379"/>
      <c r="E496" s="379"/>
      <c r="F496" s="379"/>
      <c r="G496" s="379"/>
      <c r="H496" s="379"/>
      <c r="I496" s="379"/>
      <c r="J496" s="379"/>
      <c r="K496" s="379"/>
      <c r="L496" s="379"/>
      <c r="M496" s="379"/>
      <c r="N496" s="379"/>
      <c r="O496" s="379"/>
      <c r="P496" s="379"/>
      <c r="Q496" s="379"/>
      <c r="R496" s="379"/>
      <c r="S496" s="379"/>
      <c r="T496" s="379"/>
      <c r="U496" s="379"/>
      <c r="V496" s="379"/>
    </row>
    <row r="497" spans="2:22" s="371" customFormat="1" x14ac:dyDescent="0.2">
      <c r="B497" s="379"/>
      <c r="C497" s="379"/>
      <c r="D497" s="379"/>
      <c r="E497" s="379"/>
      <c r="F497" s="379"/>
      <c r="G497" s="379"/>
      <c r="H497" s="379"/>
      <c r="I497" s="379"/>
      <c r="J497" s="379"/>
      <c r="K497" s="379"/>
      <c r="L497" s="379"/>
      <c r="M497" s="379"/>
      <c r="N497" s="379"/>
      <c r="O497" s="379"/>
      <c r="P497" s="379"/>
      <c r="Q497" s="379"/>
      <c r="R497" s="379"/>
      <c r="S497" s="379"/>
      <c r="T497" s="379"/>
      <c r="U497" s="379"/>
      <c r="V497" s="379"/>
    </row>
    <row r="498" spans="2:22" s="371" customFormat="1" x14ac:dyDescent="0.2">
      <c r="B498" s="379"/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  <c r="O498" s="379"/>
      <c r="P498" s="379"/>
      <c r="Q498" s="379"/>
      <c r="R498" s="379"/>
      <c r="S498" s="379"/>
      <c r="T498" s="379"/>
      <c r="U498" s="379"/>
      <c r="V498" s="379"/>
    </row>
    <row r="499" spans="2:22" s="371" customFormat="1" x14ac:dyDescent="0.2">
      <c r="B499" s="379"/>
      <c r="C499" s="379"/>
      <c r="D499" s="379"/>
      <c r="E499" s="379"/>
      <c r="F499" s="379"/>
      <c r="G499" s="379"/>
      <c r="H499" s="379"/>
      <c r="I499" s="379"/>
      <c r="J499" s="379"/>
      <c r="K499" s="379"/>
      <c r="L499" s="379"/>
      <c r="M499" s="379"/>
      <c r="N499" s="379"/>
      <c r="O499" s="379"/>
      <c r="P499" s="379"/>
      <c r="Q499" s="379"/>
      <c r="R499" s="379"/>
      <c r="S499" s="379"/>
      <c r="T499" s="379"/>
      <c r="U499" s="379"/>
      <c r="V499" s="379"/>
    </row>
    <row r="500" spans="2:22" s="371" customFormat="1" x14ac:dyDescent="0.2">
      <c r="B500" s="379"/>
      <c r="C500" s="379"/>
      <c r="D500" s="379"/>
      <c r="E500" s="379"/>
      <c r="F500" s="379"/>
      <c r="G500" s="379"/>
      <c r="H500" s="379"/>
      <c r="I500" s="379"/>
      <c r="J500" s="379"/>
      <c r="K500" s="379"/>
      <c r="L500" s="379"/>
      <c r="M500" s="379"/>
      <c r="N500" s="379"/>
      <c r="O500" s="379"/>
      <c r="P500" s="379"/>
      <c r="Q500" s="379"/>
      <c r="R500" s="379"/>
      <c r="S500" s="379"/>
      <c r="T500" s="379"/>
      <c r="U500" s="379"/>
      <c r="V500" s="379"/>
    </row>
    <row r="501" spans="2:22" s="371" customFormat="1" x14ac:dyDescent="0.2">
      <c r="B501" s="379"/>
      <c r="C501" s="379"/>
      <c r="D501" s="379"/>
      <c r="E501" s="379"/>
      <c r="F501" s="379"/>
      <c r="G501" s="379"/>
      <c r="H501" s="379"/>
      <c r="I501" s="379"/>
      <c r="J501" s="379"/>
      <c r="K501" s="379"/>
      <c r="L501" s="379"/>
      <c r="M501" s="379"/>
      <c r="N501" s="379"/>
      <c r="O501" s="379"/>
      <c r="P501" s="379"/>
      <c r="Q501" s="379"/>
      <c r="R501" s="379"/>
      <c r="S501" s="379"/>
      <c r="T501" s="379"/>
      <c r="U501" s="379"/>
      <c r="V501" s="379"/>
    </row>
    <row r="502" spans="2:22" s="371" customFormat="1" x14ac:dyDescent="0.2">
      <c r="B502" s="379"/>
      <c r="C502" s="379"/>
      <c r="D502" s="379"/>
      <c r="E502" s="379"/>
      <c r="F502" s="379"/>
      <c r="G502" s="379"/>
      <c r="H502" s="379"/>
      <c r="I502" s="379"/>
      <c r="J502" s="379"/>
      <c r="K502" s="379"/>
      <c r="L502" s="379"/>
      <c r="M502" s="379"/>
      <c r="N502" s="379"/>
      <c r="O502" s="379"/>
      <c r="P502" s="379"/>
      <c r="Q502" s="379"/>
      <c r="R502" s="379"/>
      <c r="S502" s="379"/>
      <c r="T502" s="379"/>
      <c r="U502" s="379"/>
      <c r="V502" s="379"/>
    </row>
    <row r="503" spans="2:22" s="371" customFormat="1" x14ac:dyDescent="0.2">
      <c r="B503" s="379"/>
      <c r="C503" s="379"/>
      <c r="D503" s="379"/>
      <c r="E503" s="379"/>
      <c r="F503" s="379"/>
      <c r="G503" s="379"/>
      <c r="H503" s="379"/>
      <c r="I503" s="379"/>
      <c r="J503" s="379"/>
      <c r="K503" s="379"/>
      <c r="L503" s="379"/>
      <c r="M503" s="379"/>
      <c r="N503" s="379"/>
      <c r="O503" s="379"/>
      <c r="P503" s="379"/>
      <c r="Q503" s="379"/>
      <c r="R503" s="379"/>
      <c r="S503" s="379"/>
      <c r="T503" s="379"/>
      <c r="U503" s="379"/>
      <c r="V503" s="379"/>
    </row>
    <row r="504" spans="2:22" s="371" customFormat="1" x14ac:dyDescent="0.2">
      <c r="B504" s="379"/>
      <c r="C504" s="379"/>
      <c r="D504" s="379"/>
      <c r="E504" s="379"/>
      <c r="F504" s="379"/>
      <c r="G504" s="379"/>
      <c r="H504" s="379"/>
      <c r="I504" s="379"/>
      <c r="J504" s="379"/>
      <c r="K504" s="379"/>
      <c r="L504" s="379"/>
      <c r="M504" s="379"/>
      <c r="N504" s="379"/>
      <c r="O504" s="379"/>
      <c r="P504" s="379"/>
      <c r="Q504" s="379"/>
      <c r="R504" s="379"/>
      <c r="S504" s="379"/>
      <c r="T504" s="379"/>
      <c r="U504" s="379"/>
      <c r="V504" s="379"/>
    </row>
    <row r="505" spans="2:22" s="371" customFormat="1" x14ac:dyDescent="0.2">
      <c r="B505" s="379"/>
      <c r="C505" s="379"/>
      <c r="D505" s="379"/>
      <c r="E505" s="379"/>
      <c r="F505" s="379"/>
      <c r="G505" s="379"/>
      <c r="H505" s="379"/>
      <c r="I505" s="379"/>
      <c r="J505" s="379"/>
      <c r="K505" s="379"/>
      <c r="L505" s="379"/>
      <c r="M505" s="379"/>
      <c r="N505" s="379"/>
      <c r="O505" s="379"/>
      <c r="P505" s="379"/>
      <c r="Q505" s="379"/>
      <c r="R505" s="379"/>
      <c r="S505" s="379"/>
      <c r="T505" s="379"/>
      <c r="U505" s="379"/>
      <c r="V505" s="379"/>
    </row>
    <row r="506" spans="2:22" s="371" customFormat="1" x14ac:dyDescent="0.2">
      <c r="B506" s="379"/>
      <c r="C506" s="379"/>
      <c r="D506" s="379"/>
      <c r="E506" s="379"/>
      <c r="F506" s="379"/>
      <c r="G506" s="379"/>
      <c r="H506" s="379"/>
      <c r="I506" s="379"/>
      <c r="J506" s="379"/>
      <c r="K506" s="379"/>
      <c r="L506" s="379"/>
      <c r="M506" s="379"/>
      <c r="N506" s="379"/>
      <c r="O506" s="379"/>
      <c r="P506" s="379"/>
      <c r="Q506" s="379"/>
      <c r="R506" s="379"/>
      <c r="S506" s="379"/>
      <c r="T506" s="379"/>
      <c r="U506" s="379"/>
      <c r="V506" s="379"/>
    </row>
    <row r="507" spans="2:22" s="371" customFormat="1" x14ac:dyDescent="0.2">
      <c r="B507" s="379"/>
      <c r="C507" s="379"/>
      <c r="D507" s="379"/>
      <c r="E507" s="379"/>
      <c r="F507" s="379"/>
      <c r="G507" s="379"/>
      <c r="H507" s="379"/>
      <c r="I507" s="379"/>
      <c r="J507" s="379"/>
      <c r="K507" s="379"/>
      <c r="L507" s="379"/>
      <c r="M507" s="379"/>
      <c r="N507" s="379"/>
      <c r="O507" s="379"/>
      <c r="P507" s="379"/>
      <c r="Q507" s="379"/>
      <c r="R507" s="379"/>
      <c r="S507" s="379"/>
      <c r="T507" s="379"/>
      <c r="U507" s="379"/>
      <c r="V507" s="379"/>
    </row>
    <row r="508" spans="2:22" s="371" customFormat="1" x14ac:dyDescent="0.2">
      <c r="B508" s="379"/>
      <c r="C508" s="379"/>
      <c r="D508" s="379"/>
      <c r="E508" s="379"/>
      <c r="F508" s="379"/>
      <c r="G508" s="379"/>
      <c r="H508" s="379"/>
      <c r="I508" s="379"/>
      <c r="J508" s="379"/>
      <c r="K508" s="379"/>
      <c r="L508" s="379"/>
      <c r="M508" s="379"/>
      <c r="N508" s="379"/>
      <c r="O508" s="379"/>
      <c r="P508" s="379"/>
      <c r="Q508" s="379"/>
      <c r="R508" s="379"/>
      <c r="S508" s="379"/>
      <c r="T508" s="379"/>
      <c r="U508" s="379"/>
      <c r="V508" s="379"/>
    </row>
    <row r="509" spans="2:22" s="371" customFormat="1" x14ac:dyDescent="0.2">
      <c r="B509" s="379"/>
      <c r="C509" s="379"/>
      <c r="D509" s="379"/>
      <c r="E509" s="379"/>
      <c r="F509" s="379"/>
      <c r="G509" s="379"/>
      <c r="H509" s="379"/>
      <c r="I509" s="379"/>
      <c r="J509" s="379"/>
      <c r="K509" s="379"/>
      <c r="L509" s="379"/>
      <c r="M509" s="379"/>
      <c r="N509" s="379"/>
      <c r="O509" s="379"/>
      <c r="P509" s="379"/>
      <c r="Q509" s="379"/>
      <c r="R509" s="379"/>
      <c r="S509" s="379"/>
      <c r="T509" s="379"/>
      <c r="U509" s="379"/>
      <c r="V509" s="379"/>
    </row>
    <row r="510" spans="2:22" s="371" customFormat="1" x14ac:dyDescent="0.2">
      <c r="B510" s="379"/>
      <c r="C510" s="379"/>
      <c r="D510" s="379"/>
      <c r="E510" s="379"/>
      <c r="F510" s="379"/>
      <c r="G510" s="379"/>
      <c r="H510" s="379"/>
      <c r="I510" s="379"/>
      <c r="J510" s="379"/>
      <c r="K510" s="379"/>
      <c r="L510" s="379"/>
      <c r="M510" s="379"/>
      <c r="N510" s="379"/>
      <c r="O510" s="379"/>
      <c r="P510" s="379"/>
      <c r="Q510" s="379"/>
      <c r="R510" s="379"/>
      <c r="S510" s="379"/>
      <c r="T510" s="379"/>
      <c r="U510" s="379"/>
      <c r="V510" s="379"/>
    </row>
    <row r="511" spans="2:22" s="371" customFormat="1" x14ac:dyDescent="0.2">
      <c r="B511" s="379"/>
      <c r="C511" s="379"/>
      <c r="D511" s="379"/>
      <c r="E511" s="379"/>
      <c r="F511" s="379"/>
      <c r="G511" s="379"/>
      <c r="H511" s="379"/>
      <c r="I511" s="379"/>
      <c r="J511" s="379"/>
      <c r="K511" s="379"/>
      <c r="L511" s="379"/>
      <c r="M511" s="379"/>
      <c r="N511" s="379"/>
      <c r="O511" s="379"/>
      <c r="P511" s="379"/>
      <c r="Q511" s="379"/>
      <c r="R511" s="379"/>
      <c r="S511" s="379"/>
      <c r="T511" s="379"/>
      <c r="U511" s="379"/>
      <c r="V511" s="379"/>
    </row>
    <row r="512" spans="2:22" s="371" customFormat="1" x14ac:dyDescent="0.2">
      <c r="B512" s="379"/>
      <c r="C512" s="379"/>
      <c r="D512" s="379"/>
      <c r="E512" s="379"/>
      <c r="F512" s="379"/>
      <c r="G512" s="379"/>
      <c r="H512" s="379"/>
      <c r="I512" s="379"/>
      <c r="J512" s="379"/>
      <c r="K512" s="379"/>
      <c r="L512" s="379"/>
      <c r="M512" s="379"/>
      <c r="N512" s="379"/>
      <c r="O512" s="379"/>
      <c r="P512" s="379"/>
      <c r="Q512" s="379"/>
      <c r="R512" s="379"/>
      <c r="S512" s="379"/>
      <c r="T512" s="379"/>
      <c r="U512" s="379"/>
      <c r="V512" s="379"/>
    </row>
    <row r="513" spans="2:22" s="371" customFormat="1" x14ac:dyDescent="0.2">
      <c r="B513" s="379"/>
      <c r="C513" s="379"/>
      <c r="D513" s="379"/>
      <c r="E513" s="379"/>
      <c r="F513" s="379"/>
      <c r="G513" s="379"/>
      <c r="H513" s="379"/>
      <c r="I513" s="379"/>
      <c r="J513" s="379"/>
      <c r="K513" s="379"/>
      <c r="L513" s="379"/>
      <c r="M513" s="379"/>
      <c r="N513" s="379"/>
      <c r="O513" s="379"/>
      <c r="P513" s="379"/>
      <c r="Q513" s="379"/>
      <c r="R513" s="379"/>
      <c r="S513" s="379"/>
      <c r="T513" s="379"/>
      <c r="U513" s="379"/>
      <c r="V513" s="379"/>
    </row>
    <row r="514" spans="2:22" s="371" customFormat="1" x14ac:dyDescent="0.2">
      <c r="B514" s="379"/>
      <c r="C514" s="379"/>
      <c r="D514" s="379"/>
      <c r="E514" s="379"/>
      <c r="F514" s="379"/>
      <c r="G514" s="379"/>
      <c r="H514" s="379"/>
      <c r="I514" s="379"/>
      <c r="J514" s="379"/>
      <c r="K514" s="379"/>
      <c r="L514" s="379"/>
      <c r="M514" s="379"/>
      <c r="N514" s="379"/>
      <c r="O514" s="379"/>
      <c r="P514" s="379"/>
      <c r="Q514" s="379"/>
      <c r="R514" s="379"/>
      <c r="S514" s="379"/>
      <c r="T514" s="379"/>
      <c r="U514" s="379"/>
      <c r="V514" s="379"/>
    </row>
    <row r="515" spans="2:22" s="371" customFormat="1" x14ac:dyDescent="0.2">
      <c r="B515" s="379"/>
      <c r="C515" s="379"/>
      <c r="D515" s="379"/>
      <c r="E515" s="379"/>
      <c r="F515" s="379"/>
      <c r="G515" s="379"/>
      <c r="H515" s="379"/>
      <c r="I515" s="379"/>
      <c r="J515" s="379"/>
      <c r="K515" s="379"/>
      <c r="L515" s="379"/>
      <c r="M515" s="379"/>
      <c r="N515" s="379"/>
      <c r="O515" s="379"/>
      <c r="P515" s="379"/>
      <c r="Q515" s="379"/>
      <c r="R515" s="379"/>
      <c r="S515" s="379"/>
      <c r="T515" s="379"/>
      <c r="U515" s="379"/>
      <c r="V515" s="379"/>
    </row>
    <row r="516" spans="2:22" s="371" customFormat="1" x14ac:dyDescent="0.2">
      <c r="B516" s="379"/>
      <c r="C516" s="379"/>
      <c r="D516" s="379"/>
      <c r="E516" s="379"/>
      <c r="F516" s="379"/>
      <c r="G516" s="379"/>
      <c r="H516" s="379"/>
      <c r="I516" s="379"/>
      <c r="J516" s="379"/>
      <c r="K516" s="379"/>
      <c r="L516" s="379"/>
      <c r="M516" s="379"/>
      <c r="N516" s="379"/>
      <c r="O516" s="379"/>
      <c r="P516" s="379"/>
      <c r="Q516" s="379"/>
      <c r="R516" s="379"/>
      <c r="S516" s="379"/>
      <c r="T516" s="379"/>
      <c r="U516" s="379"/>
      <c r="V516" s="379"/>
    </row>
    <row r="517" spans="2:22" s="371" customFormat="1" x14ac:dyDescent="0.2">
      <c r="B517" s="379"/>
      <c r="C517" s="379"/>
      <c r="D517" s="379"/>
      <c r="E517" s="379"/>
      <c r="F517" s="379"/>
      <c r="G517" s="379"/>
      <c r="H517" s="379"/>
      <c r="I517" s="379"/>
      <c r="J517" s="379"/>
      <c r="K517" s="379"/>
      <c r="L517" s="379"/>
      <c r="M517" s="379"/>
      <c r="N517" s="379"/>
      <c r="O517" s="379"/>
      <c r="P517" s="379"/>
      <c r="Q517" s="379"/>
      <c r="R517" s="379"/>
      <c r="S517" s="379"/>
      <c r="T517" s="379"/>
      <c r="U517" s="379"/>
      <c r="V517" s="379"/>
    </row>
    <row r="518" spans="2:22" s="371" customFormat="1" x14ac:dyDescent="0.2">
      <c r="B518" s="379"/>
      <c r="C518" s="379"/>
      <c r="D518" s="379"/>
      <c r="E518" s="379"/>
      <c r="F518" s="379"/>
      <c r="G518" s="379"/>
      <c r="H518" s="379"/>
      <c r="I518" s="379"/>
      <c r="J518" s="379"/>
      <c r="K518" s="379"/>
      <c r="L518" s="379"/>
      <c r="M518" s="379"/>
      <c r="N518" s="379"/>
      <c r="O518" s="379"/>
      <c r="P518" s="379"/>
      <c r="Q518" s="379"/>
      <c r="R518" s="379"/>
      <c r="S518" s="379"/>
      <c r="T518" s="379"/>
      <c r="U518" s="379"/>
      <c r="V518" s="379"/>
    </row>
    <row r="519" spans="2:22" s="371" customFormat="1" x14ac:dyDescent="0.2">
      <c r="B519" s="379"/>
      <c r="C519" s="379"/>
      <c r="D519" s="379"/>
      <c r="E519" s="379"/>
      <c r="F519" s="379"/>
      <c r="G519" s="379"/>
      <c r="H519" s="379"/>
      <c r="I519" s="379"/>
      <c r="J519" s="379"/>
      <c r="K519" s="379"/>
      <c r="L519" s="379"/>
      <c r="M519" s="379"/>
      <c r="N519" s="379"/>
      <c r="O519" s="379"/>
      <c r="P519" s="379"/>
      <c r="Q519" s="379"/>
      <c r="R519" s="379"/>
      <c r="S519" s="379"/>
      <c r="T519" s="379"/>
      <c r="U519" s="379"/>
      <c r="V519" s="379"/>
    </row>
    <row r="520" spans="2:22" s="371" customFormat="1" x14ac:dyDescent="0.2">
      <c r="B520" s="379"/>
      <c r="C520" s="379"/>
      <c r="D520" s="379"/>
      <c r="E520" s="379"/>
      <c r="F520" s="379"/>
      <c r="G520" s="379"/>
      <c r="H520" s="379"/>
      <c r="I520" s="379"/>
      <c r="J520" s="379"/>
      <c r="K520" s="379"/>
      <c r="L520" s="379"/>
      <c r="M520" s="379"/>
      <c r="N520" s="379"/>
      <c r="O520" s="379"/>
      <c r="P520" s="379"/>
      <c r="Q520" s="379"/>
      <c r="R520" s="379"/>
      <c r="S520" s="379"/>
      <c r="T520" s="379"/>
      <c r="U520" s="379"/>
      <c r="V520" s="379"/>
    </row>
    <row r="521" spans="2:22" s="371" customFormat="1" x14ac:dyDescent="0.2">
      <c r="B521" s="379"/>
      <c r="C521" s="379"/>
      <c r="D521" s="379"/>
      <c r="E521" s="379"/>
      <c r="F521" s="379"/>
      <c r="G521" s="379"/>
      <c r="H521" s="379"/>
      <c r="I521" s="379"/>
      <c r="J521" s="379"/>
      <c r="K521" s="379"/>
      <c r="L521" s="379"/>
      <c r="M521" s="379"/>
      <c r="N521" s="379"/>
      <c r="O521" s="379"/>
      <c r="P521" s="379"/>
      <c r="Q521" s="379"/>
      <c r="R521" s="379"/>
      <c r="S521" s="379"/>
      <c r="T521" s="379"/>
      <c r="U521" s="379"/>
      <c r="V521" s="379"/>
    </row>
    <row r="522" spans="2:22" s="371" customFormat="1" x14ac:dyDescent="0.2">
      <c r="B522" s="379"/>
      <c r="C522" s="379"/>
      <c r="D522" s="379"/>
      <c r="E522" s="379"/>
      <c r="F522" s="379"/>
      <c r="G522" s="379"/>
      <c r="H522" s="379"/>
      <c r="I522" s="379"/>
      <c r="J522" s="379"/>
      <c r="K522" s="379"/>
      <c r="L522" s="379"/>
      <c r="M522" s="379"/>
      <c r="N522" s="379"/>
      <c r="O522" s="379"/>
      <c r="P522" s="379"/>
      <c r="Q522" s="379"/>
      <c r="R522" s="379"/>
      <c r="S522" s="379"/>
      <c r="T522" s="379"/>
      <c r="U522" s="379"/>
      <c r="V522" s="379"/>
    </row>
    <row r="523" spans="2:22" s="371" customFormat="1" x14ac:dyDescent="0.2">
      <c r="B523" s="379"/>
      <c r="C523" s="379"/>
      <c r="D523" s="379"/>
      <c r="E523" s="379"/>
      <c r="F523" s="379"/>
      <c r="G523" s="379"/>
      <c r="H523" s="379"/>
      <c r="I523" s="379"/>
      <c r="J523" s="379"/>
      <c r="K523" s="379"/>
      <c r="L523" s="379"/>
      <c r="M523" s="379"/>
      <c r="N523" s="379"/>
      <c r="O523" s="379"/>
      <c r="P523" s="379"/>
      <c r="Q523" s="379"/>
      <c r="R523" s="379"/>
      <c r="S523" s="379"/>
      <c r="T523" s="379"/>
      <c r="U523" s="379"/>
      <c r="V523" s="379"/>
    </row>
    <row r="524" spans="2:22" s="371" customFormat="1" x14ac:dyDescent="0.2">
      <c r="B524" s="379"/>
      <c r="C524" s="379"/>
      <c r="D524" s="379"/>
      <c r="E524" s="379"/>
      <c r="F524" s="379"/>
      <c r="G524" s="379"/>
      <c r="H524" s="379"/>
      <c r="I524" s="379"/>
      <c r="J524" s="379"/>
      <c r="K524" s="379"/>
      <c r="L524" s="379"/>
      <c r="M524" s="379"/>
      <c r="N524" s="379"/>
      <c r="O524" s="379"/>
      <c r="P524" s="379"/>
      <c r="Q524" s="379"/>
      <c r="R524" s="379"/>
      <c r="S524" s="379"/>
      <c r="T524" s="379"/>
      <c r="U524" s="379"/>
      <c r="V524" s="379"/>
    </row>
    <row r="525" spans="2:22" s="371" customFormat="1" x14ac:dyDescent="0.2">
      <c r="B525" s="379"/>
      <c r="C525" s="379"/>
      <c r="D525" s="379"/>
      <c r="E525" s="379"/>
      <c r="F525" s="379"/>
      <c r="G525" s="379"/>
      <c r="H525" s="379"/>
      <c r="I525" s="379"/>
      <c r="J525" s="379"/>
      <c r="K525" s="379"/>
      <c r="L525" s="379"/>
      <c r="M525" s="379"/>
      <c r="N525" s="379"/>
      <c r="O525" s="379"/>
      <c r="P525" s="379"/>
      <c r="Q525" s="379"/>
      <c r="R525" s="379"/>
      <c r="S525" s="379"/>
      <c r="T525" s="379"/>
      <c r="U525" s="379"/>
      <c r="V525" s="379"/>
    </row>
    <row r="526" spans="2:22" s="371" customFormat="1" x14ac:dyDescent="0.2">
      <c r="B526" s="379"/>
      <c r="C526" s="379"/>
      <c r="D526" s="379"/>
      <c r="E526" s="379"/>
      <c r="F526" s="379"/>
      <c r="G526" s="379"/>
      <c r="H526" s="379"/>
      <c r="I526" s="379"/>
      <c r="J526" s="379"/>
      <c r="K526" s="379"/>
      <c r="L526" s="379"/>
      <c r="M526" s="379"/>
      <c r="N526" s="379"/>
      <c r="O526" s="379"/>
      <c r="P526" s="379"/>
      <c r="Q526" s="379"/>
      <c r="R526" s="379"/>
      <c r="S526" s="379"/>
      <c r="T526" s="379"/>
      <c r="U526" s="379"/>
      <c r="V526" s="379"/>
    </row>
    <row r="527" spans="2:22" s="371" customFormat="1" x14ac:dyDescent="0.2">
      <c r="B527" s="379"/>
      <c r="C527" s="379"/>
      <c r="D527" s="379"/>
      <c r="E527" s="379"/>
      <c r="F527" s="379"/>
      <c r="G527" s="379"/>
      <c r="H527" s="379"/>
      <c r="I527" s="379"/>
      <c r="J527" s="379"/>
      <c r="K527" s="379"/>
      <c r="L527" s="379"/>
      <c r="M527" s="379"/>
      <c r="N527" s="379"/>
      <c r="O527" s="379"/>
      <c r="P527" s="379"/>
      <c r="Q527" s="379"/>
      <c r="R527" s="379"/>
      <c r="S527" s="379"/>
      <c r="T527" s="379"/>
      <c r="U527" s="379"/>
      <c r="V527" s="379"/>
    </row>
    <row r="528" spans="2:22" s="371" customFormat="1" x14ac:dyDescent="0.2">
      <c r="B528" s="379"/>
      <c r="C528" s="379"/>
      <c r="D528" s="379"/>
      <c r="E528" s="379"/>
      <c r="F528" s="379"/>
      <c r="G528" s="379"/>
      <c r="H528" s="379"/>
      <c r="I528" s="379"/>
      <c r="J528" s="379"/>
      <c r="K528" s="379"/>
      <c r="L528" s="379"/>
      <c r="M528" s="379"/>
      <c r="N528" s="379"/>
      <c r="O528" s="379"/>
      <c r="P528" s="379"/>
      <c r="Q528" s="379"/>
      <c r="R528" s="379"/>
      <c r="S528" s="379"/>
      <c r="T528" s="379"/>
      <c r="U528" s="379"/>
      <c r="V528" s="379"/>
    </row>
    <row r="529" spans="2:22" s="371" customFormat="1" x14ac:dyDescent="0.2">
      <c r="B529" s="379"/>
      <c r="C529" s="379"/>
      <c r="D529" s="379"/>
      <c r="E529" s="379"/>
      <c r="F529" s="379"/>
      <c r="G529" s="379"/>
      <c r="H529" s="379"/>
      <c r="I529" s="379"/>
      <c r="J529" s="379"/>
      <c r="K529" s="379"/>
      <c r="L529" s="379"/>
      <c r="M529" s="379"/>
      <c r="N529" s="379"/>
      <c r="O529" s="379"/>
      <c r="P529" s="379"/>
      <c r="Q529" s="379"/>
      <c r="R529" s="379"/>
      <c r="S529" s="379"/>
      <c r="T529" s="379"/>
      <c r="U529" s="379"/>
      <c r="V529" s="379"/>
    </row>
    <row r="530" spans="2:22" s="371" customFormat="1" x14ac:dyDescent="0.2">
      <c r="B530" s="379"/>
      <c r="C530" s="379"/>
      <c r="D530" s="379"/>
      <c r="E530" s="379"/>
      <c r="F530" s="379"/>
      <c r="G530" s="379"/>
      <c r="H530" s="379"/>
      <c r="I530" s="379"/>
      <c r="J530" s="379"/>
      <c r="K530" s="379"/>
      <c r="L530" s="379"/>
      <c r="M530" s="379"/>
      <c r="N530" s="379"/>
      <c r="O530" s="379"/>
      <c r="P530" s="379"/>
      <c r="Q530" s="379"/>
      <c r="R530" s="379"/>
      <c r="S530" s="379"/>
      <c r="T530" s="379"/>
      <c r="U530" s="379"/>
      <c r="V530" s="379"/>
    </row>
    <row r="531" spans="2:22" s="371" customFormat="1" x14ac:dyDescent="0.2">
      <c r="B531" s="379"/>
      <c r="C531" s="379"/>
      <c r="D531" s="379"/>
      <c r="E531" s="379"/>
      <c r="F531" s="379"/>
      <c r="G531" s="379"/>
      <c r="H531" s="379"/>
      <c r="I531" s="379"/>
      <c r="J531" s="379"/>
      <c r="K531" s="379"/>
      <c r="L531" s="379"/>
      <c r="M531" s="379"/>
      <c r="N531" s="379"/>
      <c r="O531" s="379"/>
      <c r="P531" s="379"/>
      <c r="Q531" s="379"/>
      <c r="R531" s="379"/>
      <c r="S531" s="379"/>
      <c r="T531" s="379"/>
      <c r="U531" s="379"/>
      <c r="V531" s="379"/>
    </row>
    <row r="532" spans="2:22" s="371" customFormat="1" x14ac:dyDescent="0.2">
      <c r="B532" s="379"/>
      <c r="C532" s="379"/>
      <c r="D532" s="379"/>
      <c r="E532" s="379"/>
      <c r="F532" s="379"/>
      <c r="G532" s="379"/>
      <c r="H532" s="379"/>
      <c r="I532" s="379"/>
      <c r="J532" s="379"/>
      <c r="K532" s="379"/>
      <c r="L532" s="379"/>
      <c r="M532" s="379"/>
      <c r="N532" s="379"/>
      <c r="O532" s="379"/>
      <c r="P532" s="379"/>
      <c r="Q532" s="379"/>
      <c r="R532" s="379"/>
      <c r="S532" s="379"/>
      <c r="T532" s="379"/>
      <c r="U532" s="379"/>
      <c r="V532" s="379"/>
    </row>
    <row r="533" spans="2:22" s="371" customFormat="1" x14ac:dyDescent="0.2">
      <c r="B533" s="379"/>
      <c r="C533" s="379"/>
      <c r="D533" s="379"/>
      <c r="E533" s="379"/>
      <c r="F533" s="379"/>
      <c r="G533" s="379"/>
      <c r="H533" s="379"/>
      <c r="I533" s="379"/>
      <c r="J533" s="379"/>
      <c r="K533" s="379"/>
      <c r="L533" s="379"/>
      <c r="M533" s="379"/>
      <c r="N533" s="379"/>
      <c r="O533" s="379"/>
      <c r="P533" s="379"/>
      <c r="Q533" s="379"/>
      <c r="R533" s="379"/>
      <c r="S533" s="379"/>
      <c r="T533" s="379"/>
      <c r="U533" s="379"/>
      <c r="V533" s="379"/>
    </row>
    <row r="534" spans="2:22" s="371" customFormat="1" x14ac:dyDescent="0.2">
      <c r="B534" s="379"/>
      <c r="C534" s="379"/>
      <c r="D534" s="379"/>
      <c r="E534" s="379"/>
      <c r="F534" s="379"/>
      <c r="G534" s="379"/>
      <c r="H534" s="379"/>
      <c r="I534" s="379"/>
      <c r="J534" s="379"/>
      <c r="K534" s="379"/>
      <c r="L534" s="379"/>
      <c r="M534" s="379"/>
      <c r="N534" s="379"/>
      <c r="O534" s="379"/>
      <c r="P534" s="379"/>
      <c r="Q534" s="379"/>
      <c r="R534" s="379"/>
      <c r="S534" s="379"/>
      <c r="T534" s="379"/>
      <c r="U534" s="379"/>
      <c r="V534" s="379"/>
    </row>
    <row r="535" spans="2:22" s="371" customFormat="1" x14ac:dyDescent="0.2">
      <c r="B535" s="379"/>
      <c r="C535" s="379"/>
      <c r="D535" s="379"/>
      <c r="E535" s="379"/>
      <c r="F535" s="379"/>
      <c r="G535" s="379"/>
      <c r="H535" s="379"/>
      <c r="I535" s="379"/>
      <c r="J535" s="379"/>
      <c r="K535" s="379"/>
      <c r="L535" s="379"/>
      <c r="M535" s="379"/>
      <c r="N535" s="379"/>
      <c r="O535" s="379"/>
      <c r="P535" s="379"/>
      <c r="Q535" s="379"/>
      <c r="R535" s="379"/>
      <c r="S535" s="379"/>
      <c r="T535" s="379"/>
      <c r="U535" s="379"/>
      <c r="V535" s="379"/>
    </row>
    <row r="536" spans="2:22" s="371" customFormat="1" x14ac:dyDescent="0.2">
      <c r="B536" s="379"/>
      <c r="C536" s="379"/>
      <c r="D536" s="379"/>
      <c r="E536" s="379"/>
      <c r="F536" s="379"/>
      <c r="G536" s="379"/>
      <c r="H536" s="379"/>
      <c r="I536" s="379"/>
      <c r="J536" s="379"/>
      <c r="K536" s="379"/>
      <c r="L536" s="379"/>
      <c r="M536" s="379"/>
      <c r="N536" s="379"/>
      <c r="O536" s="379"/>
      <c r="P536" s="379"/>
      <c r="Q536" s="379"/>
      <c r="R536" s="379"/>
      <c r="S536" s="379"/>
      <c r="T536" s="379"/>
      <c r="U536" s="379"/>
      <c r="V536" s="379"/>
    </row>
    <row r="537" spans="2:22" s="371" customFormat="1" x14ac:dyDescent="0.2">
      <c r="B537" s="379"/>
      <c r="C537" s="379"/>
      <c r="D537" s="379"/>
      <c r="E537" s="379"/>
      <c r="F537" s="379"/>
      <c r="G537" s="379"/>
      <c r="H537" s="379"/>
      <c r="I537" s="379"/>
      <c r="J537" s="379"/>
      <c r="K537" s="379"/>
      <c r="L537" s="379"/>
      <c r="M537" s="379"/>
      <c r="N537" s="379"/>
      <c r="O537" s="379"/>
      <c r="P537" s="379"/>
      <c r="Q537" s="379"/>
      <c r="R537" s="379"/>
      <c r="S537" s="379"/>
      <c r="T537" s="379"/>
      <c r="U537" s="379"/>
      <c r="V537" s="379"/>
    </row>
    <row r="538" spans="2:22" s="371" customFormat="1" x14ac:dyDescent="0.2">
      <c r="B538" s="379"/>
      <c r="C538" s="379"/>
      <c r="D538" s="379"/>
      <c r="E538" s="379"/>
      <c r="F538" s="379"/>
      <c r="G538" s="379"/>
      <c r="H538" s="379"/>
      <c r="I538" s="379"/>
      <c r="J538" s="379"/>
      <c r="K538" s="379"/>
      <c r="L538" s="379"/>
      <c r="M538" s="379"/>
      <c r="N538" s="379"/>
      <c r="O538" s="379"/>
      <c r="P538" s="379"/>
      <c r="Q538" s="379"/>
      <c r="R538" s="379"/>
      <c r="S538" s="379"/>
      <c r="T538" s="379"/>
      <c r="U538" s="379"/>
      <c r="V538" s="379"/>
    </row>
    <row r="539" spans="2:22" s="371" customFormat="1" x14ac:dyDescent="0.2">
      <c r="B539" s="379"/>
      <c r="C539" s="379"/>
      <c r="D539" s="379"/>
      <c r="E539" s="379"/>
      <c r="F539" s="379"/>
      <c r="G539" s="379"/>
      <c r="H539" s="379"/>
      <c r="I539" s="379"/>
      <c r="J539" s="379"/>
      <c r="K539" s="379"/>
      <c r="L539" s="379"/>
      <c r="M539" s="379"/>
      <c r="N539" s="379"/>
      <c r="O539" s="379"/>
      <c r="P539" s="379"/>
      <c r="Q539" s="379"/>
      <c r="R539" s="379"/>
      <c r="S539" s="379"/>
      <c r="T539" s="379"/>
      <c r="U539" s="379"/>
      <c r="V539" s="379"/>
    </row>
    <row r="540" spans="2:22" s="371" customFormat="1" x14ac:dyDescent="0.2">
      <c r="B540" s="379"/>
      <c r="C540" s="379"/>
      <c r="D540" s="379"/>
      <c r="E540" s="379"/>
      <c r="F540" s="379"/>
      <c r="G540" s="379"/>
      <c r="H540" s="379"/>
      <c r="I540" s="379"/>
      <c r="J540" s="379"/>
      <c r="K540" s="379"/>
      <c r="L540" s="379"/>
      <c r="M540" s="379"/>
      <c r="N540" s="379"/>
      <c r="O540" s="379"/>
      <c r="P540" s="379"/>
      <c r="Q540" s="379"/>
      <c r="R540" s="379"/>
      <c r="S540" s="379"/>
      <c r="T540" s="379"/>
      <c r="U540" s="379"/>
      <c r="V540" s="379"/>
    </row>
    <row r="541" spans="2:22" s="371" customFormat="1" x14ac:dyDescent="0.2">
      <c r="B541" s="379"/>
      <c r="C541" s="379"/>
      <c r="D541" s="379"/>
      <c r="E541" s="379"/>
      <c r="F541" s="379"/>
      <c r="G541" s="379"/>
      <c r="H541" s="379"/>
      <c r="I541" s="379"/>
      <c r="J541" s="379"/>
      <c r="K541" s="379"/>
      <c r="L541" s="379"/>
      <c r="M541" s="379"/>
      <c r="N541" s="379"/>
      <c r="O541" s="379"/>
      <c r="P541" s="379"/>
      <c r="Q541" s="379"/>
      <c r="R541" s="379"/>
      <c r="S541" s="379"/>
      <c r="T541" s="379"/>
      <c r="U541" s="379"/>
      <c r="V541" s="379"/>
    </row>
    <row r="542" spans="2:22" s="371" customFormat="1" x14ac:dyDescent="0.2">
      <c r="B542" s="379"/>
      <c r="C542" s="379"/>
      <c r="D542" s="379"/>
      <c r="E542" s="379"/>
      <c r="F542" s="379"/>
      <c r="G542" s="379"/>
      <c r="H542" s="379"/>
      <c r="I542" s="379"/>
      <c r="J542" s="379"/>
      <c r="K542" s="379"/>
      <c r="L542" s="379"/>
      <c r="M542" s="379"/>
      <c r="N542" s="379"/>
      <c r="O542" s="379"/>
      <c r="P542" s="379"/>
      <c r="Q542" s="379"/>
      <c r="R542" s="379"/>
      <c r="S542" s="379"/>
      <c r="T542" s="379"/>
      <c r="U542" s="379"/>
      <c r="V542" s="379"/>
    </row>
    <row r="543" spans="2:22" s="371" customFormat="1" x14ac:dyDescent="0.2">
      <c r="B543" s="379"/>
      <c r="C543" s="379"/>
      <c r="D543" s="379"/>
      <c r="E543" s="379"/>
      <c r="F543" s="379"/>
      <c r="G543" s="379"/>
      <c r="H543" s="379"/>
      <c r="I543" s="379"/>
      <c r="J543" s="379"/>
      <c r="K543" s="379"/>
      <c r="L543" s="379"/>
      <c r="M543" s="379"/>
      <c r="N543" s="379"/>
      <c r="O543" s="379"/>
      <c r="P543" s="379"/>
      <c r="Q543" s="379"/>
      <c r="R543" s="379"/>
      <c r="S543" s="379"/>
      <c r="T543" s="379"/>
      <c r="U543" s="379"/>
      <c r="V543" s="379"/>
    </row>
    <row r="544" spans="2:22" s="371" customFormat="1" x14ac:dyDescent="0.2">
      <c r="B544" s="379"/>
      <c r="C544" s="379"/>
      <c r="D544" s="379"/>
      <c r="E544" s="379"/>
      <c r="F544" s="379"/>
      <c r="G544" s="379"/>
      <c r="H544" s="379"/>
      <c r="I544" s="379"/>
      <c r="J544" s="379"/>
      <c r="K544" s="379"/>
      <c r="L544" s="379"/>
      <c r="M544" s="379"/>
      <c r="N544" s="379"/>
      <c r="O544" s="379"/>
      <c r="P544" s="379"/>
      <c r="Q544" s="379"/>
      <c r="R544" s="379"/>
      <c r="S544" s="379"/>
      <c r="T544" s="379"/>
      <c r="U544" s="379"/>
      <c r="V544" s="379"/>
    </row>
    <row r="545" spans="2:22" s="371" customFormat="1" x14ac:dyDescent="0.2">
      <c r="B545" s="379"/>
      <c r="C545" s="379"/>
      <c r="D545" s="379"/>
      <c r="E545" s="379"/>
      <c r="F545" s="379"/>
      <c r="G545" s="379"/>
      <c r="H545" s="379"/>
      <c r="I545" s="379"/>
      <c r="J545" s="379"/>
      <c r="K545" s="379"/>
      <c r="L545" s="379"/>
      <c r="M545" s="379"/>
      <c r="N545" s="379"/>
      <c r="O545" s="379"/>
      <c r="P545" s="379"/>
      <c r="Q545" s="379"/>
      <c r="R545" s="379"/>
      <c r="S545" s="379"/>
      <c r="T545" s="379"/>
      <c r="U545" s="379"/>
      <c r="V545" s="379"/>
    </row>
    <row r="546" spans="2:22" s="371" customFormat="1" x14ac:dyDescent="0.2">
      <c r="B546" s="379"/>
      <c r="C546" s="379"/>
      <c r="D546" s="379"/>
      <c r="E546" s="379"/>
      <c r="F546" s="379"/>
      <c r="G546" s="379"/>
      <c r="H546" s="379"/>
      <c r="I546" s="379"/>
      <c r="J546" s="379"/>
      <c r="K546" s="379"/>
      <c r="L546" s="379"/>
      <c r="M546" s="379"/>
      <c r="N546" s="379"/>
      <c r="O546" s="379"/>
      <c r="P546" s="379"/>
      <c r="Q546" s="379"/>
      <c r="R546" s="379"/>
      <c r="S546" s="379"/>
      <c r="T546" s="379"/>
      <c r="U546" s="379"/>
      <c r="V546" s="379"/>
    </row>
    <row r="547" spans="2:22" s="371" customFormat="1" x14ac:dyDescent="0.2">
      <c r="B547" s="379"/>
      <c r="C547" s="379"/>
      <c r="D547" s="379"/>
      <c r="E547" s="379"/>
      <c r="F547" s="379"/>
      <c r="G547" s="379"/>
      <c r="H547" s="379"/>
      <c r="I547" s="379"/>
      <c r="J547" s="379"/>
      <c r="K547" s="379"/>
      <c r="L547" s="379"/>
      <c r="M547" s="379"/>
      <c r="N547" s="379"/>
      <c r="O547" s="379"/>
      <c r="P547" s="379"/>
      <c r="Q547" s="379"/>
      <c r="R547" s="379"/>
      <c r="S547" s="379"/>
      <c r="T547" s="379"/>
      <c r="U547" s="379"/>
      <c r="V547" s="379"/>
    </row>
    <row r="548" spans="2:22" s="371" customFormat="1" x14ac:dyDescent="0.2">
      <c r="B548" s="379"/>
      <c r="C548" s="379"/>
      <c r="D548" s="379"/>
      <c r="E548" s="379"/>
      <c r="F548" s="379"/>
      <c r="G548" s="379"/>
      <c r="H548" s="379"/>
      <c r="I548" s="379"/>
      <c r="J548" s="379"/>
      <c r="K548" s="379"/>
      <c r="L548" s="379"/>
      <c r="M548" s="379"/>
      <c r="N548" s="379"/>
      <c r="O548" s="379"/>
      <c r="P548" s="379"/>
      <c r="Q548" s="379"/>
      <c r="R548" s="379"/>
      <c r="S548" s="379"/>
      <c r="T548" s="379"/>
      <c r="U548" s="379"/>
      <c r="V548" s="379"/>
    </row>
    <row r="549" spans="2:22" s="371" customFormat="1" x14ac:dyDescent="0.2">
      <c r="B549" s="379"/>
      <c r="C549" s="379"/>
      <c r="D549" s="379"/>
      <c r="E549" s="379"/>
      <c r="F549" s="379"/>
      <c r="G549" s="379"/>
      <c r="H549" s="379"/>
      <c r="I549" s="379"/>
      <c r="J549" s="379"/>
      <c r="K549" s="379"/>
      <c r="L549" s="379"/>
      <c r="M549" s="379"/>
      <c r="N549" s="379"/>
      <c r="O549" s="379"/>
      <c r="P549" s="379"/>
      <c r="Q549" s="379"/>
      <c r="R549" s="379"/>
      <c r="S549" s="379"/>
      <c r="T549" s="379"/>
      <c r="U549" s="379"/>
      <c r="V549" s="379"/>
    </row>
    <row r="550" spans="2:22" s="371" customFormat="1" x14ac:dyDescent="0.2">
      <c r="B550" s="379"/>
      <c r="C550" s="379"/>
      <c r="D550" s="379"/>
      <c r="E550" s="379"/>
      <c r="F550" s="379"/>
      <c r="G550" s="379"/>
      <c r="H550" s="379"/>
      <c r="I550" s="379"/>
      <c r="J550" s="379"/>
      <c r="K550" s="379"/>
      <c r="L550" s="379"/>
      <c r="M550" s="379"/>
      <c r="N550" s="379"/>
      <c r="O550" s="379"/>
      <c r="P550" s="379"/>
      <c r="Q550" s="379"/>
      <c r="R550" s="379"/>
      <c r="S550" s="379"/>
      <c r="T550" s="379"/>
      <c r="U550" s="379"/>
      <c r="V550" s="379"/>
    </row>
    <row r="551" spans="2:22" s="371" customFormat="1" x14ac:dyDescent="0.2">
      <c r="B551" s="379"/>
      <c r="C551" s="379"/>
      <c r="D551" s="379"/>
      <c r="E551" s="379"/>
      <c r="F551" s="379"/>
      <c r="G551" s="379"/>
      <c r="H551" s="379"/>
      <c r="I551" s="379"/>
      <c r="J551" s="379"/>
      <c r="K551" s="379"/>
      <c r="L551" s="379"/>
      <c r="M551" s="379"/>
      <c r="N551" s="379"/>
      <c r="O551" s="379"/>
      <c r="P551" s="379"/>
      <c r="Q551" s="379"/>
      <c r="R551" s="379"/>
      <c r="S551" s="379"/>
      <c r="T551" s="379"/>
      <c r="U551" s="379"/>
      <c r="V551" s="379"/>
    </row>
    <row r="552" spans="2:22" s="371" customFormat="1" x14ac:dyDescent="0.2">
      <c r="B552" s="379"/>
      <c r="C552" s="379"/>
      <c r="D552" s="379"/>
      <c r="E552" s="379"/>
      <c r="F552" s="379"/>
      <c r="G552" s="379"/>
      <c r="H552" s="379"/>
      <c r="I552" s="379"/>
      <c r="J552" s="379"/>
      <c r="K552" s="379"/>
      <c r="L552" s="379"/>
      <c r="M552" s="379"/>
      <c r="N552" s="379"/>
      <c r="O552" s="379"/>
      <c r="P552" s="379"/>
      <c r="Q552" s="379"/>
      <c r="R552" s="379"/>
      <c r="S552" s="379"/>
      <c r="T552" s="379"/>
      <c r="U552" s="379"/>
      <c r="V552" s="379"/>
    </row>
    <row r="553" spans="2:22" s="371" customFormat="1" x14ac:dyDescent="0.2">
      <c r="B553" s="379"/>
      <c r="C553" s="379"/>
      <c r="D553" s="379"/>
      <c r="E553" s="379"/>
      <c r="F553" s="379"/>
      <c r="G553" s="379"/>
      <c r="H553" s="379"/>
      <c r="I553" s="379"/>
      <c r="J553" s="379"/>
      <c r="K553" s="379"/>
      <c r="L553" s="379"/>
      <c r="M553" s="379"/>
      <c r="N553" s="379"/>
      <c r="O553" s="379"/>
      <c r="P553" s="379"/>
      <c r="Q553" s="379"/>
      <c r="R553" s="379"/>
      <c r="S553" s="379"/>
      <c r="T553" s="379"/>
      <c r="U553" s="379"/>
      <c r="V553" s="379"/>
    </row>
    <row r="554" spans="2:22" s="371" customFormat="1" x14ac:dyDescent="0.2">
      <c r="B554" s="379"/>
      <c r="C554" s="379"/>
      <c r="D554" s="379"/>
      <c r="E554" s="379"/>
      <c r="F554" s="379"/>
      <c r="G554" s="379"/>
      <c r="H554" s="379"/>
      <c r="I554" s="379"/>
      <c r="J554" s="379"/>
      <c r="K554" s="379"/>
      <c r="L554" s="379"/>
      <c r="M554" s="379"/>
      <c r="N554" s="379"/>
      <c r="O554" s="379"/>
      <c r="P554" s="379"/>
      <c r="Q554" s="379"/>
      <c r="R554" s="379"/>
      <c r="S554" s="379"/>
      <c r="T554" s="379"/>
      <c r="U554" s="379"/>
      <c r="V554" s="379"/>
    </row>
    <row r="555" spans="2:22" s="371" customFormat="1" x14ac:dyDescent="0.2">
      <c r="B555" s="379"/>
      <c r="C555" s="379"/>
      <c r="D555" s="379"/>
      <c r="E555" s="379"/>
      <c r="F555" s="379"/>
      <c r="G555" s="379"/>
      <c r="H555" s="379"/>
      <c r="I555" s="379"/>
      <c r="J555" s="379"/>
      <c r="K555" s="379"/>
      <c r="L555" s="379"/>
      <c r="M555" s="379"/>
      <c r="N555" s="379"/>
      <c r="O555" s="379"/>
      <c r="P555" s="379"/>
      <c r="Q555" s="379"/>
      <c r="R555" s="379"/>
      <c r="S555" s="379"/>
      <c r="T555" s="379"/>
      <c r="U555" s="379"/>
      <c r="V555" s="379"/>
    </row>
    <row r="556" spans="2:22" s="371" customFormat="1" x14ac:dyDescent="0.2">
      <c r="B556" s="379"/>
      <c r="C556" s="379"/>
      <c r="D556" s="379"/>
      <c r="E556" s="379"/>
      <c r="F556" s="379"/>
      <c r="G556" s="379"/>
      <c r="H556" s="379"/>
      <c r="I556" s="379"/>
      <c r="J556" s="379"/>
      <c r="K556" s="379"/>
      <c r="L556" s="379"/>
      <c r="M556" s="379"/>
      <c r="N556" s="379"/>
      <c r="O556" s="379"/>
      <c r="P556" s="379"/>
      <c r="Q556" s="379"/>
      <c r="R556" s="379"/>
      <c r="S556" s="379"/>
      <c r="T556" s="379"/>
      <c r="U556" s="379"/>
      <c r="V556" s="379"/>
    </row>
    <row r="557" spans="2:22" s="371" customFormat="1" x14ac:dyDescent="0.2">
      <c r="B557" s="379"/>
      <c r="C557" s="379"/>
      <c r="D557" s="379"/>
      <c r="E557" s="379"/>
      <c r="F557" s="379"/>
      <c r="G557" s="379"/>
      <c r="H557" s="379"/>
      <c r="I557" s="379"/>
      <c r="J557" s="379"/>
      <c r="K557" s="379"/>
      <c r="L557" s="379"/>
      <c r="M557" s="379"/>
      <c r="N557" s="379"/>
      <c r="O557" s="379"/>
      <c r="P557" s="379"/>
      <c r="Q557" s="379"/>
      <c r="R557" s="379"/>
      <c r="S557" s="379"/>
      <c r="T557" s="379"/>
      <c r="U557" s="379"/>
      <c r="V557" s="379"/>
    </row>
    <row r="558" spans="2:22" s="371" customFormat="1" x14ac:dyDescent="0.2">
      <c r="B558" s="379"/>
      <c r="C558" s="379"/>
      <c r="D558" s="379"/>
      <c r="E558" s="379"/>
      <c r="F558" s="379"/>
      <c r="G558" s="379"/>
      <c r="H558" s="379"/>
      <c r="I558" s="379"/>
      <c r="J558" s="379"/>
      <c r="K558" s="379"/>
      <c r="L558" s="379"/>
      <c r="M558" s="379"/>
      <c r="N558" s="379"/>
      <c r="O558" s="379"/>
      <c r="P558" s="379"/>
      <c r="Q558" s="379"/>
      <c r="R558" s="379"/>
      <c r="S558" s="379"/>
      <c r="T558" s="379"/>
      <c r="U558" s="379"/>
      <c r="V558" s="379"/>
    </row>
    <row r="559" spans="2:22" s="371" customFormat="1" x14ac:dyDescent="0.2">
      <c r="B559" s="379"/>
      <c r="C559" s="379"/>
      <c r="D559" s="379"/>
      <c r="E559" s="379"/>
      <c r="F559" s="379"/>
      <c r="G559" s="379"/>
      <c r="H559" s="379"/>
      <c r="I559" s="379"/>
      <c r="J559" s="379"/>
      <c r="K559" s="379"/>
      <c r="L559" s="379"/>
      <c r="M559" s="379"/>
      <c r="N559" s="379"/>
      <c r="O559" s="379"/>
      <c r="P559" s="379"/>
      <c r="Q559" s="379"/>
      <c r="R559" s="379"/>
      <c r="S559" s="379"/>
      <c r="T559" s="379"/>
      <c r="U559" s="379"/>
      <c r="V559" s="379"/>
    </row>
    <row r="560" spans="2:22" s="371" customFormat="1" x14ac:dyDescent="0.2">
      <c r="B560" s="379"/>
      <c r="C560" s="379"/>
      <c r="D560" s="379"/>
      <c r="E560" s="379"/>
      <c r="F560" s="379"/>
      <c r="G560" s="379"/>
      <c r="H560" s="379"/>
      <c r="I560" s="379"/>
      <c r="J560" s="379"/>
      <c r="K560" s="379"/>
      <c r="L560" s="379"/>
      <c r="M560" s="379"/>
      <c r="N560" s="379"/>
      <c r="O560" s="379"/>
      <c r="P560" s="379"/>
      <c r="Q560" s="379"/>
      <c r="R560" s="379"/>
      <c r="S560" s="379"/>
      <c r="T560" s="379"/>
      <c r="U560" s="379"/>
      <c r="V560" s="379"/>
    </row>
    <row r="561" spans="2:22" s="371" customFormat="1" x14ac:dyDescent="0.2">
      <c r="B561" s="379"/>
      <c r="C561" s="379"/>
      <c r="D561" s="379"/>
      <c r="E561" s="379"/>
      <c r="F561" s="379"/>
      <c r="G561" s="379"/>
      <c r="H561" s="379"/>
      <c r="I561" s="379"/>
      <c r="J561" s="379"/>
      <c r="K561" s="379"/>
      <c r="L561" s="379"/>
      <c r="M561" s="379"/>
      <c r="N561" s="379"/>
      <c r="O561" s="379"/>
      <c r="P561" s="379"/>
      <c r="Q561" s="379"/>
      <c r="R561" s="379"/>
      <c r="S561" s="379"/>
      <c r="T561" s="379"/>
      <c r="U561" s="379"/>
      <c r="V561" s="379"/>
    </row>
    <row r="562" spans="2:22" s="371" customFormat="1" x14ac:dyDescent="0.2">
      <c r="B562" s="379"/>
      <c r="C562" s="379"/>
      <c r="D562" s="379"/>
      <c r="E562" s="379"/>
      <c r="F562" s="379"/>
      <c r="G562" s="379"/>
      <c r="H562" s="379"/>
      <c r="I562" s="379"/>
      <c r="J562" s="379"/>
      <c r="K562" s="379"/>
      <c r="L562" s="379"/>
      <c r="M562" s="379"/>
      <c r="N562" s="379"/>
      <c r="O562" s="379"/>
      <c r="P562" s="379"/>
      <c r="Q562" s="379"/>
      <c r="R562" s="379"/>
      <c r="S562" s="379"/>
      <c r="T562" s="379"/>
      <c r="U562" s="379"/>
      <c r="V562" s="379"/>
    </row>
    <row r="563" spans="2:22" s="371" customFormat="1" x14ac:dyDescent="0.2">
      <c r="B563" s="379"/>
      <c r="C563" s="379"/>
      <c r="D563" s="379"/>
      <c r="E563" s="379"/>
      <c r="F563" s="379"/>
      <c r="G563" s="379"/>
      <c r="H563" s="379"/>
      <c r="I563" s="379"/>
      <c r="J563" s="379"/>
      <c r="K563" s="379"/>
      <c r="L563" s="379"/>
      <c r="M563" s="379"/>
      <c r="N563" s="379"/>
      <c r="O563" s="379"/>
      <c r="P563" s="379"/>
      <c r="Q563" s="379"/>
      <c r="R563" s="379"/>
      <c r="S563" s="379"/>
      <c r="T563" s="379"/>
      <c r="U563" s="379"/>
      <c r="V563" s="379"/>
    </row>
    <row r="564" spans="2:22" s="371" customFormat="1" x14ac:dyDescent="0.2">
      <c r="B564" s="379"/>
      <c r="C564" s="379"/>
      <c r="D564" s="379"/>
      <c r="E564" s="379"/>
      <c r="F564" s="379"/>
      <c r="G564" s="379"/>
      <c r="H564" s="379"/>
      <c r="I564" s="379"/>
      <c r="J564" s="379"/>
      <c r="K564" s="379"/>
      <c r="L564" s="379"/>
      <c r="M564" s="379"/>
      <c r="N564" s="379"/>
      <c r="O564" s="379"/>
      <c r="P564" s="379"/>
      <c r="Q564" s="379"/>
      <c r="R564" s="379"/>
      <c r="S564" s="379"/>
      <c r="T564" s="379"/>
      <c r="U564" s="379"/>
      <c r="V564" s="379"/>
    </row>
    <row r="565" spans="2:22" s="371" customFormat="1" x14ac:dyDescent="0.2">
      <c r="B565" s="379"/>
      <c r="C565" s="379"/>
      <c r="D565" s="379"/>
      <c r="E565" s="379"/>
      <c r="F565" s="379"/>
      <c r="G565" s="379"/>
      <c r="H565" s="379"/>
      <c r="I565" s="379"/>
      <c r="J565" s="379"/>
      <c r="K565" s="379"/>
      <c r="L565" s="379"/>
      <c r="M565" s="379"/>
      <c r="N565" s="379"/>
      <c r="O565" s="379"/>
      <c r="P565" s="379"/>
      <c r="Q565" s="379"/>
      <c r="R565" s="379"/>
      <c r="S565" s="379"/>
      <c r="T565" s="379"/>
      <c r="U565" s="379"/>
      <c r="V565" s="379"/>
    </row>
    <row r="566" spans="2:22" s="371" customFormat="1" x14ac:dyDescent="0.2">
      <c r="B566" s="379"/>
      <c r="C566" s="379"/>
      <c r="D566" s="379"/>
      <c r="E566" s="379"/>
      <c r="F566" s="379"/>
      <c r="G566" s="379"/>
      <c r="H566" s="379"/>
      <c r="I566" s="379"/>
      <c r="J566" s="379"/>
      <c r="K566" s="379"/>
      <c r="L566" s="379"/>
      <c r="M566" s="379"/>
      <c r="N566" s="379"/>
      <c r="O566" s="379"/>
      <c r="P566" s="379"/>
      <c r="Q566" s="379"/>
      <c r="R566" s="379"/>
      <c r="S566" s="379"/>
      <c r="T566" s="379"/>
      <c r="U566" s="379"/>
      <c r="V566" s="379"/>
    </row>
    <row r="567" spans="2:22" s="371" customFormat="1" x14ac:dyDescent="0.2">
      <c r="B567" s="379"/>
      <c r="C567" s="379"/>
      <c r="D567" s="379"/>
      <c r="E567" s="379"/>
      <c r="F567" s="379"/>
      <c r="G567" s="379"/>
      <c r="H567" s="379"/>
      <c r="I567" s="379"/>
      <c r="J567" s="379"/>
      <c r="K567" s="379"/>
      <c r="L567" s="379"/>
      <c r="M567" s="379"/>
      <c r="N567" s="379"/>
      <c r="O567" s="379"/>
      <c r="P567" s="379"/>
      <c r="Q567" s="379"/>
      <c r="R567" s="379"/>
      <c r="S567" s="379"/>
      <c r="T567" s="379"/>
      <c r="U567" s="379"/>
      <c r="V567" s="379"/>
    </row>
    <row r="568" spans="2:22" s="371" customFormat="1" x14ac:dyDescent="0.2">
      <c r="B568" s="379"/>
      <c r="C568" s="379"/>
      <c r="D568" s="379"/>
      <c r="E568" s="379"/>
      <c r="F568" s="379"/>
      <c r="G568" s="379"/>
      <c r="H568" s="379"/>
      <c r="I568" s="379"/>
      <c r="J568" s="379"/>
      <c r="K568" s="379"/>
      <c r="L568" s="379"/>
      <c r="M568" s="379"/>
      <c r="N568" s="379"/>
      <c r="O568" s="379"/>
      <c r="P568" s="379"/>
      <c r="Q568" s="379"/>
      <c r="R568" s="379"/>
      <c r="S568" s="379"/>
      <c r="T568" s="379"/>
      <c r="U568" s="379"/>
      <c r="V568" s="379"/>
    </row>
    <row r="569" spans="2:22" s="371" customFormat="1" x14ac:dyDescent="0.2">
      <c r="B569" s="379"/>
      <c r="C569" s="379"/>
      <c r="D569" s="379"/>
      <c r="E569" s="379"/>
      <c r="F569" s="379"/>
      <c r="G569" s="379"/>
      <c r="H569" s="379"/>
      <c r="I569" s="379"/>
      <c r="J569" s="379"/>
      <c r="K569" s="379"/>
      <c r="L569" s="379"/>
      <c r="M569" s="379"/>
      <c r="N569" s="379"/>
      <c r="O569" s="379"/>
      <c r="P569" s="379"/>
      <c r="Q569" s="379"/>
      <c r="R569" s="379"/>
      <c r="S569" s="379"/>
      <c r="T569" s="379"/>
      <c r="U569" s="379"/>
      <c r="V569" s="379"/>
    </row>
    <row r="570" spans="2:22" s="371" customFormat="1" x14ac:dyDescent="0.2">
      <c r="B570" s="379"/>
      <c r="C570" s="379"/>
      <c r="D570" s="379"/>
      <c r="E570" s="379"/>
      <c r="F570" s="379"/>
      <c r="G570" s="379"/>
      <c r="H570" s="379"/>
      <c r="I570" s="379"/>
      <c r="J570" s="379"/>
      <c r="K570" s="379"/>
      <c r="L570" s="379"/>
      <c r="M570" s="379"/>
      <c r="N570" s="379"/>
      <c r="O570" s="379"/>
      <c r="P570" s="379"/>
      <c r="Q570" s="379"/>
      <c r="R570" s="379"/>
      <c r="S570" s="379"/>
      <c r="T570" s="379"/>
      <c r="U570" s="379"/>
      <c r="V570" s="379"/>
    </row>
    <row r="571" spans="2:22" s="371" customFormat="1" x14ac:dyDescent="0.2">
      <c r="B571" s="379"/>
      <c r="C571" s="379"/>
      <c r="D571" s="379"/>
      <c r="E571" s="379"/>
      <c r="F571" s="379"/>
      <c r="G571" s="379"/>
      <c r="H571" s="379"/>
      <c r="I571" s="379"/>
      <c r="J571" s="379"/>
      <c r="K571" s="379"/>
      <c r="L571" s="379"/>
      <c r="M571" s="379"/>
      <c r="N571" s="379"/>
      <c r="O571" s="379"/>
      <c r="P571" s="379"/>
      <c r="Q571" s="379"/>
      <c r="R571" s="379"/>
      <c r="S571" s="379"/>
      <c r="T571" s="379"/>
      <c r="U571" s="379"/>
      <c r="V571" s="379"/>
    </row>
    <row r="572" spans="2:22" s="371" customFormat="1" x14ac:dyDescent="0.2">
      <c r="B572" s="379"/>
      <c r="C572" s="379"/>
      <c r="D572" s="379"/>
      <c r="E572" s="379"/>
      <c r="F572" s="379"/>
      <c r="G572" s="379"/>
      <c r="H572" s="379"/>
      <c r="I572" s="379"/>
      <c r="J572" s="379"/>
      <c r="K572" s="379"/>
      <c r="L572" s="379"/>
      <c r="M572" s="379"/>
      <c r="N572" s="379"/>
      <c r="O572" s="379"/>
      <c r="P572" s="379"/>
      <c r="Q572" s="379"/>
      <c r="R572" s="379"/>
      <c r="S572" s="379"/>
      <c r="T572" s="379"/>
      <c r="U572" s="379"/>
      <c r="V572" s="379"/>
    </row>
    <row r="573" spans="2:22" s="371" customFormat="1" x14ac:dyDescent="0.2">
      <c r="B573" s="379"/>
      <c r="C573" s="379"/>
      <c r="D573" s="379"/>
      <c r="E573" s="379"/>
      <c r="F573" s="379"/>
      <c r="G573" s="379"/>
      <c r="H573" s="379"/>
      <c r="I573" s="379"/>
      <c r="J573" s="379"/>
      <c r="K573" s="379"/>
      <c r="L573" s="379"/>
      <c r="M573" s="379"/>
      <c r="N573" s="379"/>
      <c r="O573" s="379"/>
      <c r="P573" s="379"/>
      <c r="Q573" s="379"/>
      <c r="R573" s="379"/>
      <c r="S573" s="379"/>
      <c r="T573" s="379"/>
      <c r="U573" s="379"/>
      <c r="V573" s="379"/>
    </row>
    <row r="574" spans="2:22" s="371" customFormat="1" x14ac:dyDescent="0.2">
      <c r="B574" s="379"/>
      <c r="C574" s="379"/>
      <c r="D574" s="379"/>
      <c r="E574" s="379"/>
      <c r="F574" s="379"/>
      <c r="G574" s="379"/>
      <c r="H574" s="379"/>
      <c r="I574" s="379"/>
      <c r="J574" s="379"/>
      <c r="K574" s="379"/>
      <c r="L574" s="379"/>
      <c r="M574" s="379"/>
      <c r="N574" s="379"/>
      <c r="O574" s="379"/>
      <c r="P574" s="379"/>
      <c r="Q574" s="379"/>
      <c r="R574" s="379"/>
      <c r="S574" s="379"/>
      <c r="T574" s="379"/>
      <c r="U574" s="379"/>
      <c r="V574" s="379"/>
    </row>
    <row r="575" spans="2:22" s="371" customFormat="1" x14ac:dyDescent="0.2">
      <c r="B575" s="379"/>
      <c r="C575" s="379"/>
      <c r="D575" s="379"/>
      <c r="E575" s="379"/>
      <c r="F575" s="379"/>
      <c r="G575" s="379"/>
      <c r="H575" s="379"/>
      <c r="I575" s="379"/>
      <c r="J575" s="379"/>
      <c r="K575" s="379"/>
      <c r="L575" s="379"/>
      <c r="M575" s="379"/>
      <c r="N575" s="379"/>
      <c r="O575" s="379"/>
      <c r="P575" s="379"/>
      <c r="Q575" s="379"/>
      <c r="R575" s="379"/>
      <c r="S575" s="379"/>
      <c r="T575" s="379"/>
      <c r="U575" s="379"/>
      <c r="V575" s="379"/>
    </row>
    <row r="576" spans="2:22" s="371" customFormat="1" x14ac:dyDescent="0.2">
      <c r="B576" s="379"/>
      <c r="C576" s="379"/>
      <c r="D576" s="379"/>
      <c r="E576" s="379"/>
      <c r="F576" s="379"/>
      <c r="G576" s="379"/>
      <c r="H576" s="379"/>
      <c r="I576" s="379"/>
      <c r="J576" s="379"/>
      <c r="K576" s="379"/>
      <c r="L576" s="379"/>
      <c r="M576" s="379"/>
      <c r="N576" s="379"/>
      <c r="O576" s="379"/>
      <c r="P576" s="379"/>
      <c r="Q576" s="379"/>
      <c r="R576" s="379"/>
      <c r="S576" s="379"/>
      <c r="T576" s="379"/>
      <c r="U576" s="379"/>
      <c r="V576" s="379"/>
    </row>
    <row r="577" spans="2:22" s="371" customFormat="1" x14ac:dyDescent="0.2">
      <c r="B577" s="379"/>
      <c r="C577" s="379"/>
      <c r="D577" s="379"/>
      <c r="E577" s="379"/>
      <c r="F577" s="379"/>
      <c r="G577" s="379"/>
      <c r="H577" s="379"/>
      <c r="I577" s="379"/>
      <c r="J577" s="379"/>
      <c r="K577" s="379"/>
      <c r="L577" s="379"/>
      <c r="M577" s="379"/>
      <c r="N577" s="379"/>
      <c r="O577" s="379"/>
      <c r="P577" s="379"/>
      <c r="Q577" s="379"/>
      <c r="R577" s="379"/>
      <c r="S577" s="379"/>
      <c r="T577" s="379"/>
      <c r="U577" s="379"/>
      <c r="V577" s="379"/>
    </row>
    <row r="578" spans="2:22" s="371" customFormat="1" x14ac:dyDescent="0.2">
      <c r="B578" s="379"/>
      <c r="C578" s="379"/>
      <c r="D578" s="379"/>
      <c r="E578" s="379"/>
      <c r="F578" s="379"/>
      <c r="G578" s="379"/>
      <c r="H578" s="379"/>
      <c r="I578" s="379"/>
      <c r="J578" s="379"/>
      <c r="K578" s="379"/>
      <c r="L578" s="379"/>
      <c r="M578" s="379"/>
      <c r="N578" s="379"/>
      <c r="O578" s="379"/>
      <c r="P578" s="379"/>
      <c r="Q578" s="379"/>
      <c r="R578" s="379"/>
      <c r="S578" s="379"/>
      <c r="T578" s="379"/>
      <c r="U578" s="379"/>
      <c r="V578" s="379"/>
    </row>
    <row r="579" spans="2:22" s="371" customFormat="1" x14ac:dyDescent="0.2">
      <c r="B579" s="379"/>
      <c r="C579" s="379"/>
      <c r="D579" s="379"/>
      <c r="E579" s="379"/>
      <c r="F579" s="379"/>
      <c r="G579" s="379"/>
      <c r="H579" s="379"/>
      <c r="I579" s="379"/>
      <c r="J579" s="379"/>
      <c r="K579" s="379"/>
      <c r="L579" s="379"/>
      <c r="M579" s="379"/>
      <c r="N579" s="379"/>
      <c r="O579" s="379"/>
      <c r="P579" s="379"/>
      <c r="Q579" s="379"/>
      <c r="R579" s="379"/>
      <c r="S579" s="379"/>
      <c r="T579" s="379"/>
      <c r="U579" s="379"/>
      <c r="V579" s="379"/>
    </row>
    <row r="580" spans="2:22" s="371" customFormat="1" x14ac:dyDescent="0.2">
      <c r="B580" s="379"/>
      <c r="C580" s="379"/>
      <c r="D580" s="379"/>
      <c r="E580" s="379"/>
      <c r="F580" s="379"/>
      <c r="G580" s="379"/>
      <c r="H580" s="379"/>
      <c r="I580" s="379"/>
      <c r="J580" s="379"/>
      <c r="K580" s="379"/>
      <c r="L580" s="379"/>
      <c r="M580" s="379"/>
      <c r="N580" s="379"/>
      <c r="O580" s="379"/>
      <c r="P580" s="379"/>
      <c r="Q580" s="379"/>
      <c r="R580" s="379"/>
      <c r="S580" s="379"/>
      <c r="T580" s="379"/>
      <c r="U580" s="379"/>
      <c r="V580" s="379"/>
    </row>
    <row r="581" spans="2:22" s="371" customFormat="1" x14ac:dyDescent="0.2">
      <c r="B581" s="379"/>
      <c r="C581" s="379"/>
      <c r="D581" s="379"/>
      <c r="E581" s="379"/>
      <c r="F581" s="379"/>
      <c r="G581" s="379"/>
      <c r="H581" s="379"/>
      <c r="I581" s="379"/>
      <c r="J581" s="379"/>
      <c r="K581" s="379"/>
      <c r="L581" s="379"/>
      <c r="M581" s="379"/>
      <c r="N581" s="379"/>
      <c r="O581" s="379"/>
      <c r="P581" s="379"/>
      <c r="Q581" s="379"/>
      <c r="R581" s="379"/>
      <c r="S581" s="379"/>
      <c r="T581" s="379"/>
      <c r="U581" s="379"/>
      <c r="V581" s="379"/>
    </row>
    <row r="582" spans="2:22" s="371" customFormat="1" x14ac:dyDescent="0.2">
      <c r="B582" s="379"/>
      <c r="C582" s="379"/>
      <c r="D582" s="379"/>
      <c r="E582" s="379"/>
      <c r="F582" s="379"/>
      <c r="G582" s="379"/>
      <c r="H582" s="379"/>
      <c r="I582" s="379"/>
      <c r="J582" s="379"/>
      <c r="K582" s="379"/>
      <c r="L582" s="379"/>
      <c r="M582" s="379"/>
      <c r="N582" s="379"/>
      <c r="O582" s="379"/>
      <c r="P582" s="379"/>
      <c r="Q582" s="379"/>
      <c r="R582" s="379"/>
      <c r="S582" s="379"/>
      <c r="T582" s="379"/>
      <c r="U582" s="379"/>
      <c r="V582" s="379"/>
    </row>
    <row r="583" spans="2:22" s="371" customFormat="1" x14ac:dyDescent="0.2">
      <c r="B583" s="379"/>
      <c r="C583" s="379"/>
      <c r="D583" s="379"/>
      <c r="E583" s="379"/>
      <c r="F583" s="379"/>
      <c r="G583" s="379"/>
      <c r="H583" s="379"/>
      <c r="I583" s="379"/>
      <c r="J583" s="379"/>
      <c r="K583" s="379"/>
      <c r="L583" s="379"/>
      <c r="M583" s="379"/>
      <c r="N583" s="379"/>
      <c r="O583" s="379"/>
      <c r="P583" s="379"/>
      <c r="Q583" s="379"/>
      <c r="R583" s="379"/>
      <c r="S583" s="379"/>
      <c r="T583" s="379"/>
      <c r="U583" s="379"/>
      <c r="V583" s="379"/>
    </row>
    <row r="584" spans="2:22" s="371" customFormat="1" x14ac:dyDescent="0.2">
      <c r="B584" s="379"/>
      <c r="C584" s="379"/>
      <c r="D584" s="379"/>
      <c r="E584" s="379"/>
      <c r="F584" s="379"/>
      <c r="G584" s="379"/>
      <c r="H584" s="379"/>
      <c r="I584" s="379"/>
      <c r="J584" s="379"/>
      <c r="K584" s="379"/>
      <c r="L584" s="379"/>
      <c r="M584" s="379"/>
      <c r="N584" s="379"/>
      <c r="O584" s="379"/>
      <c r="P584" s="379"/>
      <c r="Q584" s="379"/>
      <c r="R584" s="379"/>
      <c r="S584" s="379"/>
      <c r="T584" s="379"/>
      <c r="U584" s="379"/>
      <c r="V584" s="379"/>
    </row>
    <row r="585" spans="2:22" s="371" customFormat="1" x14ac:dyDescent="0.2">
      <c r="B585" s="379"/>
      <c r="C585" s="379"/>
      <c r="D585" s="379"/>
      <c r="E585" s="379"/>
      <c r="F585" s="379"/>
      <c r="G585" s="379"/>
      <c r="H585" s="379"/>
      <c r="I585" s="379"/>
      <c r="J585" s="379"/>
      <c r="K585" s="379"/>
      <c r="L585" s="379"/>
      <c r="M585" s="379"/>
      <c r="N585" s="379"/>
      <c r="O585" s="379"/>
      <c r="P585" s="379"/>
      <c r="Q585" s="379"/>
      <c r="R585" s="379"/>
      <c r="S585" s="379"/>
      <c r="T585" s="379"/>
      <c r="U585" s="379"/>
      <c r="V585" s="379"/>
    </row>
    <row r="586" spans="2:22" s="371" customFormat="1" x14ac:dyDescent="0.2">
      <c r="B586" s="379"/>
      <c r="C586" s="379"/>
      <c r="D586" s="379"/>
      <c r="E586" s="379"/>
      <c r="F586" s="379"/>
      <c r="G586" s="379"/>
      <c r="H586" s="379"/>
      <c r="I586" s="379"/>
      <c r="J586" s="379"/>
      <c r="K586" s="379"/>
      <c r="L586" s="379"/>
      <c r="M586" s="379"/>
      <c r="N586" s="379"/>
      <c r="O586" s="379"/>
      <c r="P586" s="379"/>
      <c r="Q586" s="379"/>
      <c r="R586" s="379"/>
      <c r="S586" s="379"/>
      <c r="T586" s="379"/>
      <c r="U586" s="379"/>
      <c r="V586" s="379"/>
    </row>
    <row r="587" spans="2:22" s="371" customFormat="1" x14ac:dyDescent="0.2">
      <c r="B587" s="379"/>
      <c r="C587" s="379"/>
      <c r="D587" s="379"/>
      <c r="E587" s="379"/>
      <c r="F587" s="379"/>
      <c r="G587" s="379"/>
      <c r="H587" s="379"/>
      <c r="I587" s="379"/>
      <c r="J587" s="379"/>
      <c r="K587" s="379"/>
      <c r="L587" s="379"/>
      <c r="M587" s="379"/>
      <c r="N587" s="379"/>
      <c r="O587" s="379"/>
      <c r="P587" s="379"/>
      <c r="Q587" s="379"/>
      <c r="R587" s="379"/>
      <c r="S587" s="379"/>
      <c r="T587" s="379"/>
      <c r="U587" s="379"/>
      <c r="V587" s="379"/>
    </row>
    <row r="588" spans="2:22" s="371" customFormat="1" x14ac:dyDescent="0.2">
      <c r="B588" s="379"/>
      <c r="C588" s="379"/>
      <c r="D588" s="379"/>
      <c r="E588" s="379"/>
      <c r="F588" s="379"/>
      <c r="G588" s="379"/>
      <c r="H588" s="379"/>
      <c r="I588" s="379"/>
      <c r="J588" s="379"/>
      <c r="K588" s="379"/>
      <c r="L588" s="379"/>
      <c r="M588" s="379"/>
      <c r="N588" s="379"/>
      <c r="O588" s="379"/>
      <c r="P588" s="379"/>
      <c r="Q588" s="379"/>
      <c r="R588" s="379"/>
      <c r="S588" s="379"/>
      <c r="T588" s="379"/>
      <c r="U588" s="379"/>
      <c r="V588" s="379"/>
    </row>
    <row r="589" spans="2:22" s="371" customFormat="1" x14ac:dyDescent="0.2">
      <c r="B589" s="379"/>
      <c r="C589" s="379"/>
      <c r="D589" s="379"/>
      <c r="E589" s="379"/>
      <c r="F589" s="379"/>
      <c r="G589" s="379"/>
      <c r="H589" s="379"/>
      <c r="I589" s="379"/>
      <c r="J589" s="379"/>
      <c r="K589" s="379"/>
      <c r="L589" s="379"/>
      <c r="M589" s="379"/>
      <c r="N589" s="379"/>
      <c r="O589" s="379"/>
      <c r="P589" s="379"/>
      <c r="Q589" s="379"/>
      <c r="R589" s="379"/>
      <c r="S589" s="379"/>
      <c r="T589" s="379"/>
      <c r="U589" s="379"/>
      <c r="V589" s="379"/>
    </row>
    <row r="590" spans="2:22" s="371" customFormat="1" x14ac:dyDescent="0.2">
      <c r="B590" s="379"/>
      <c r="C590" s="379"/>
      <c r="D590" s="379"/>
      <c r="E590" s="379"/>
      <c r="F590" s="379"/>
      <c r="G590" s="379"/>
      <c r="H590" s="379"/>
      <c r="I590" s="379"/>
      <c r="J590" s="379"/>
      <c r="K590" s="379"/>
      <c r="L590" s="379"/>
      <c r="M590" s="379"/>
      <c r="N590" s="379"/>
      <c r="O590" s="379"/>
      <c r="P590" s="379"/>
      <c r="Q590" s="379"/>
      <c r="R590" s="379"/>
      <c r="S590" s="379"/>
      <c r="T590" s="379"/>
      <c r="U590" s="379"/>
      <c r="V590" s="379"/>
    </row>
    <row r="591" spans="2:22" s="371" customFormat="1" x14ac:dyDescent="0.2">
      <c r="B591" s="379"/>
      <c r="C591" s="379"/>
      <c r="D591" s="379"/>
      <c r="E591" s="379"/>
      <c r="F591" s="379"/>
      <c r="G591" s="379"/>
      <c r="H591" s="379"/>
      <c r="I591" s="379"/>
      <c r="J591" s="379"/>
      <c r="K591" s="379"/>
      <c r="L591" s="379"/>
      <c r="M591" s="379"/>
      <c r="N591" s="379"/>
      <c r="O591" s="379"/>
      <c r="P591" s="379"/>
      <c r="Q591" s="379"/>
      <c r="R591" s="379"/>
      <c r="S591" s="379"/>
      <c r="T591" s="379"/>
      <c r="U591" s="379"/>
      <c r="V591" s="379"/>
    </row>
    <row r="592" spans="2:22" s="371" customFormat="1" x14ac:dyDescent="0.2">
      <c r="B592" s="379"/>
      <c r="C592" s="379"/>
      <c r="D592" s="379"/>
      <c r="E592" s="379"/>
      <c r="F592" s="379"/>
      <c r="G592" s="379"/>
      <c r="H592" s="379"/>
      <c r="I592" s="379"/>
      <c r="J592" s="379"/>
      <c r="K592" s="379"/>
      <c r="L592" s="379"/>
      <c r="M592" s="379"/>
      <c r="N592" s="379"/>
      <c r="O592" s="379"/>
      <c r="P592" s="379"/>
      <c r="Q592" s="379"/>
      <c r="R592" s="379"/>
      <c r="S592" s="379"/>
      <c r="T592" s="379"/>
      <c r="U592" s="379"/>
      <c r="V592" s="379"/>
    </row>
    <row r="593" spans="2:22" s="371" customFormat="1" x14ac:dyDescent="0.2">
      <c r="B593" s="379"/>
      <c r="C593" s="379"/>
      <c r="D593" s="379"/>
      <c r="E593" s="379"/>
      <c r="F593" s="379"/>
      <c r="G593" s="379"/>
      <c r="H593" s="379"/>
      <c r="I593" s="379"/>
      <c r="J593" s="379"/>
      <c r="K593" s="379"/>
      <c r="L593" s="379"/>
      <c r="M593" s="379"/>
      <c r="N593" s="379"/>
      <c r="O593" s="379"/>
      <c r="P593" s="379"/>
      <c r="Q593" s="379"/>
      <c r="R593" s="379"/>
      <c r="S593" s="379"/>
      <c r="T593" s="379"/>
      <c r="U593" s="379"/>
      <c r="V593" s="379"/>
    </row>
    <row r="594" spans="2:22" s="371" customFormat="1" x14ac:dyDescent="0.2">
      <c r="B594" s="379"/>
      <c r="C594" s="379"/>
      <c r="D594" s="379"/>
      <c r="E594" s="379"/>
      <c r="F594" s="379"/>
      <c r="G594" s="379"/>
      <c r="H594" s="379"/>
      <c r="I594" s="379"/>
      <c r="J594" s="379"/>
      <c r="K594" s="379"/>
      <c r="L594" s="379"/>
      <c r="M594" s="379"/>
      <c r="N594" s="379"/>
      <c r="O594" s="379"/>
      <c r="P594" s="379"/>
      <c r="Q594" s="379"/>
      <c r="R594" s="379"/>
      <c r="S594" s="379"/>
      <c r="T594" s="379"/>
      <c r="U594" s="379"/>
      <c r="V594" s="379"/>
    </row>
    <row r="595" spans="2:22" s="371" customFormat="1" x14ac:dyDescent="0.2">
      <c r="B595" s="379"/>
      <c r="C595" s="379"/>
      <c r="D595" s="379"/>
      <c r="E595" s="379"/>
      <c r="F595" s="379"/>
      <c r="G595" s="379"/>
      <c r="H595" s="379"/>
      <c r="I595" s="379"/>
      <c r="J595" s="379"/>
      <c r="K595" s="379"/>
      <c r="L595" s="379"/>
      <c r="M595" s="379"/>
      <c r="N595" s="379"/>
      <c r="O595" s="379"/>
      <c r="P595" s="379"/>
      <c r="Q595" s="379"/>
      <c r="R595" s="379"/>
      <c r="S595" s="379"/>
      <c r="T595" s="379"/>
      <c r="U595" s="379"/>
      <c r="V595" s="379"/>
    </row>
    <row r="596" spans="2:22" s="371" customFormat="1" x14ac:dyDescent="0.2">
      <c r="B596" s="379"/>
      <c r="C596" s="379"/>
      <c r="D596" s="379"/>
      <c r="E596" s="379"/>
      <c r="F596" s="379"/>
      <c r="G596" s="379"/>
      <c r="H596" s="379"/>
      <c r="I596" s="379"/>
      <c r="J596" s="379"/>
      <c r="K596" s="379"/>
      <c r="L596" s="379"/>
      <c r="M596" s="379"/>
      <c r="N596" s="379"/>
      <c r="O596" s="379"/>
      <c r="P596" s="379"/>
      <c r="Q596" s="379"/>
      <c r="R596" s="379"/>
      <c r="S596" s="379"/>
      <c r="T596" s="379"/>
      <c r="U596" s="379"/>
      <c r="V596" s="379"/>
    </row>
    <row r="597" spans="2:22" s="371" customFormat="1" x14ac:dyDescent="0.2">
      <c r="B597" s="379"/>
      <c r="C597" s="379"/>
      <c r="D597" s="379"/>
      <c r="E597" s="379"/>
      <c r="F597" s="379"/>
      <c r="G597" s="379"/>
      <c r="H597" s="379"/>
      <c r="I597" s="379"/>
      <c r="J597" s="379"/>
      <c r="K597" s="379"/>
      <c r="L597" s="379"/>
      <c r="M597" s="379"/>
      <c r="N597" s="379"/>
      <c r="O597" s="379"/>
      <c r="P597" s="379"/>
      <c r="Q597" s="379"/>
      <c r="R597" s="379"/>
      <c r="S597" s="379"/>
      <c r="T597" s="379"/>
      <c r="U597" s="379"/>
      <c r="V597" s="379"/>
    </row>
    <row r="598" spans="2:22" s="371" customFormat="1" x14ac:dyDescent="0.2">
      <c r="B598" s="379"/>
      <c r="C598" s="379"/>
      <c r="D598" s="379"/>
      <c r="E598" s="379"/>
      <c r="F598" s="379"/>
      <c r="G598" s="379"/>
      <c r="H598" s="379"/>
      <c r="I598" s="379"/>
      <c r="J598" s="379"/>
      <c r="K598" s="379"/>
      <c r="L598" s="379"/>
      <c r="M598" s="379"/>
      <c r="N598" s="379"/>
      <c r="O598" s="379"/>
      <c r="P598" s="379"/>
      <c r="Q598" s="379"/>
      <c r="R598" s="379"/>
      <c r="S598" s="379"/>
      <c r="T598" s="379"/>
      <c r="U598" s="379"/>
      <c r="V598" s="379"/>
    </row>
    <row r="599" spans="2:22" s="371" customFormat="1" x14ac:dyDescent="0.2">
      <c r="B599" s="379"/>
      <c r="C599" s="379"/>
      <c r="D599" s="379"/>
      <c r="E599" s="379"/>
      <c r="F599" s="379"/>
      <c r="G599" s="379"/>
      <c r="H599" s="379"/>
      <c r="I599" s="379"/>
      <c r="J599" s="379"/>
      <c r="K599" s="379"/>
      <c r="L599" s="379"/>
      <c r="M599" s="379"/>
      <c r="N599" s="379"/>
      <c r="O599" s="379"/>
      <c r="P599" s="379"/>
      <c r="Q599" s="379"/>
      <c r="R599" s="379"/>
      <c r="S599" s="379"/>
      <c r="T599" s="379"/>
      <c r="U599" s="379"/>
      <c r="V599" s="379"/>
    </row>
    <row r="600" spans="2:22" s="371" customFormat="1" x14ac:dyDescent="0.2">
      <c r="B600" s="379"/>
      <c r="C600" s="379"/>
      <c r="D600" s="379"/>
      <c r="E600" s="379"/>
      <c r="F600" s="379"/>
      <c r="G600" s="379"/>
      <c r="H600" s="379"/>
      <c r="I600" s="379"/>
      <c r="J600" s="379"/>
      <c r="K600" s="379"/>
      <c r="L600" s="379"/>
      <c r="M600" s="379"/>
      <c r="N600" s="379"/>
      <c r="O600" s="379"/>
      <c r="P600" s="379"/>
      <c r="Q600" s="379"/>
      <c r="R600" s="379"/>
      <c r="S600" s="379"/>
      <c r="T600" s="379"/>
      <c r="U600" s="379"/>
      <c r="V600" s="379"/>
    </row>
    <row r="601" spans="2:22" s="371" customFormat="1" x14ac:dyDescent="0.2">
      <c r="B601" s="379"/>
      <c r="C601" s="379"/>
      <c r="D601" s="379"/>
      <c r="E601" s="379"/>
      <c r="F601" s="379"/>
      <c r="G601" s="379"/>
      <c r="H601" s="379"/>
      <c r="I601" s="379"/>
      <c r="J601" s="379"/>
      <c r="K601" s="379"/>
      <c r="L601" s="379"/>
      <c r="M601" s="379"/>
      <c r="N601" s="379"/>
      <c r="O601" s="379"/>
      <c r="P601" s="379"/>
      <c r="Q601" s="379"/>
      <c r="R601" s="379"/>
      <c r="S601" s="379"/>
      <c r="T601" s="379"/>
      <c r="U601" s="379"/>
      <c r="V601" s="379"/>
    </row>
    <row r="602" spans="2:22" s="371" customFormat="1" x14ac:dyDescent="0.2">
      <c r="B602" s="379"/>
      <c r="C602" s="379"/>
      <c r="D602" s="379"/>
      <c r="E602" s="379"/>
      <c r="F602" s="379"/>
      <c r="G602" s="379"/>
      <c r="H602" s="379"/>
      <c r="I602" s="379"/>
      <c r="J602" s="379"/>
      <c r="K602" s="379"/>
      <c r="L602" s="379"/>
      <c r="M602" s="379"/>
      <c r="N602" s="379"/>
      <c r="O602" s="379"/>
      <c r="P602" s="379"/>
      <c r="Q602" s="379"/>
      <c r="R602" s="379"/>
      <c r="S602" s="379"/>
      <c r="T602" s="379"/>
      <c r="U602" s="379"/>
      <c r="V602" s="379"/>
    </row>
    <row r="603" spans="2:22" s="371" customFormat="1" x14ac:dyDescent="0.2">
      <c r="B603" s="379"/>
      <c r="C603" s="379"/>
      <c r="D603" s="379"/>
      <c r="E603" s="379"/>
      <c r="F603" s="379"/>
      <c r="G603" s="379"/>
      <c r="H603" s="379"/>
      <c r="I603" s="379"/>
      <c r="J603" s="379"/>
      <c r="K603" s="379"/>
      <c r="L603" s="379"/>
      <c r="M603" s="379"/>
      <c r="N603" s="379"/>
      <c r="O603" s="379"/>
      <c r="P603" s="379"/>
      <c r="Q603" s="379"/>
      <c r="R603" s="379"/>
      <c r="S603" s="379"/>
      <c r="T603" s="379"/>
      <c r="U603" s="379"/>
      <c r="V603" s="379"/>
    </row>
    <row r="604" spans="2:22" s="371" customFormat="1" x14ac:dyDescent="0.2">
      <c r="B604" s="379"/>
      <c r="C604" s="379"/>
      <c r="D604" s="379"/>
      <c r="E604" s="379"/>
      <c r="F604" s="379"/>
      <c r="G604" s="379"/>
      <c r="H604" s="379"/>
      <c r="I604" s="379"/>
      <c r="J604" s="379"/>
      <c r="K604" s="379"/>
      <c r="L604" s="379"/>
      <c r="M604" s="379"/>
      <c r="N604" s="379"/>
      <c r="O604" s="379"/>
      <c r="P604" s="379"/>
      <c r="Q604" s="379"/>
      <c r="R604" s="379"/>
      <c r="S604" s="379"/>
      <c r="T604" s="379"/>
      <c r="U604" s="379"/>
      <c r="V604" s="379"/>
    </row>
    <row r="605" spans="2:22" s="371" customFormat="1" x14ac:dyDescent="0.2">
      <c r="B605" s="379"/>
      <c r="C605" s="379"/>
      <c r="D605" s="379"/>
      <c r="E605" s="379"/>
      <c r="F605" s="379"/>
      <c r="G605" s="379"/>
      <c r="H605" s="379"/>
      <c r="I605" s="379"/>
      <c r="J605" s="379"/>
      <c r="K605" s="379"/>
      <c r="L605" s="379"/>
      <c r="M605" s="379"/>
      <c r="N605" s="379"/>
      <c r="O605" s="379"/>
      <c r="P605" s="379"/>
      <c r="Q605" s="379"/>
      <c r="R605" s="379"/>
      <c r="S605" s="379"/>
      <c r="T605" s="379"/>
      <c r="U605" s="379"/>
      <c r="V605" s="379"/>
    </row>
    <row r="606" spans="2:22" s="371" customFormat="1" x14ac:dyDescent="0.2">
      <c r="B606" s="379"/>
      <c r="C606" s="379"/>
      <c r="D606" s="379"/>
      <c r="E606" s="379"/>
      <c r="F606" s="379"/>
      <c r="G606" s="379"/>
      <c r="H606" s="379"/>
      <c r="I606" s="379"/>
      <c r="J606" s="379"/>
      <c r="K606" s="379"/>
      <c r="L606" s="379"/>
      <c r="M606" s="379"/>
      <c r="N606" s="379"/>
      <c r="O606" s="379"/>
      <c r="P606" s="379"/>
      <c r="Q606" s="379"/>
      <c r="R606" s="379"/>
      <c r="S606" s="379"/>
      <c r="T606" s="379"/>
      <c r="U606" s="379"/>
      <c r="V606" s="379"/>
    </row>
    <row r="607" spans="2:22" s="371" customFormat="1" x14ac:dyDescent="0.2">
      <c r="B607" s="379"/>
      <c r="C607" s="379"/>
      <c r="D607" s="379"/>
      <c r="E607" s="379"/>
      <c r="F607" s="379"/>
      <c r="G607" s="379"/>
      <c r="H607" s="379"/>
      <c r="I607" s="379"/>
      <c r="J607" s="379"/>
      <c r="K607" s="379"/>
      <c r="L607" s="379"/>
      <c r="M607" s="379"/>
      <c r="N607" s="379"/>
      <c r="O607" s="379"/>
      <c r="P607" s="379"/>
      <c r="Q607" s="379"/>
      <c r="R607" s="379"/>
      <c r="S607" s="379"/>
      <c r="T607" s="379"/>
      <c r="U607" s="379"/>
      <c r="V607" s="379"/>
    </row>
    <row r="608" spans="2:22" s="371" customFormat="1" x14ac:dyDescent="0.2">
      <c r="B608" s="379"/>
      <c r="C608" s="379"/>
      <c r="D608" s="379"/>
      <c r="E608" s="379"/>
      <c r="F608" s="379"/>
      <c r="G608" s="379"/>
      <c r="H608" s="379"/>
      <c r="I608" s="379"/>
      <c r="J608" s="379"/>
      <c r="K608" s="379"/>
      <c r="L608" s="379"/>
      <c r="M608" s="379"/>
      <c r="N608" s="379"/>
      <c r="O608" s="379"/>
      <c r="P608" s="379"/>
      <c r="Q608" s="379"/>
      <c r="R608" s="379"/>
      <c r="S608" s="379"/>
      <c r="T608" s="379"/>
      <c r="U608" s="379"/>
      <c r="V608" s="379"/>
    </row>
    <row r="609" spans="2:22" s="371" customFormat="1" x14ac:dyDescent="0.2">
      <c r="B609" s="379"/>
      <c r="C609" s="379"/>
      <c r="D609" s="379"/>
      <c r="E609" s="379"/>
      <c r="F609" s="379"/>
      <c r="G609" s="379"/>
      <c r="H609" s="379"/>
      <c r="I609" s="379"/>
      <c r="J609" s="379"/>
      <c r="K609" s="379"/>
      <c r="L609" s="379"/>
      <c r="M609" s="379"/>
      <c r="N609" s="379"/>
      <c r="O609" s="379"/>
      <c r="P609" s="379"/>
      <c r="Q609" s="379"/>
      <c r="R609" s="379"/>
      <c r="S609" s="379"/>
      <c r="T609" s="379"/>
      <c r="U609" s="379"/>
      <c r="V609" s="379"/>
    </row>
    <row r="610" spans="2:22" s="371" customFormat="1" x14ac:dyDescent="0.2">
      <c r="B610" s="379"/>
      <c r="C610" s="379"/>
      <c r="D610" s="379"/>
      <c r="E610" s="379"/>
      <c r="F610" s="379"/>
      <c r="G610" s="379"/>
      <c r="H610" s="379"/>
      <c r="I610" s="379"/>
      <c r="J610" s="379"/>
      <c r="K610" s="379"/>
      <c r="L610" s="379"/>
      <c r="M610" s="379"/>
      <c r="N610" s="379"/>
      <c r="O610" s="379"/>
      <c r="P610" s="379"/>
      <c r="Q610" s="379"/>
      <c r="R610" s="379"/>
      <c r="S610" s="379"/>
      <c r="T610" s="379"/>
      <c r="U610" s="379"/>
      <c r="V610" s="379"/>
    </row>
    <row r="611" spans="2:22" s="371" customFormat="1" x14ac:dyDescent="0.2">
      <c r="B611" s="379"/>
      <c r="C611" s="379"/>
      <c r="D611" s="379"/>
      <c r="E611" s="379"/>
      <c r="F611" s="379"/>
      <c r="G611" s="379"/>
      <c r="H611" s="379"/>
      <c r="I611" s="379"/>
      <c r="J611" s="379"/>
      <c r="K611" s="379"/>
      <c r="L611" s="379"/>
      <c r="M611" s="379"/>
      <c r="N611" s="379"/>
      <c r="O611" s="379"/>
      <c r="P611" s="379"/>
      <c r="Q611" s="379"/>
      <c r="R611" s="379"/>
      <c r="S611" s="379"/>
      <c r="T611" s="379"/>
      <c r="U611" s="379"/>
      <c r="V611" s="379"/>
    </row>
    <row r="612" spans="2:22" s="371" customFormat="1" x14ac:dyDescent="0.2">
      <c r="B612" s="379"/>
      <c r="C612" s="379"/>
      <c r="D612" s="379"/>
      <c r="E612" s="379"/>
      <c r="F612" s="379"/>
      <c r="G612" s="379"/>
      <c r="H612" s="379"/>
      <c r="I612" s="379"/>
      <c r="J612" s="379"/>
      <c r="K612" s="379"/>
      <c r="L612" s="379"/>
      <c r="M612" s="379"/>
      <c r="N612" s="379"/>
      <c r="O612" s="379"/>
      <c r="P612" s="379"/>
      <c r="Q612" s="379"/>
      <c r="R612" s="379"/>
      <c r="S612" s="379"/>
      <c r="T612" s="379"/>
      <c r="U612" s="379"/>
      <c r="V612" s="379"/>
    </row>
    <row r="613" spans="2:22" s="371" customFormat="1" x14ac:dyDescent="0.2">
      <c r="B613" s="379"/>
      <c r="C613" s="379"/>
      <c r="D613" s="379"/>
      <c r="E613" s="379"/>
      <c r="F613" s="379"/>
      <c r="G613" s="379"/>
      <c r="H613" s="379"/>
      <c r="I613" s="379"/>
      <c r="J613" s="379"/>
      <c r="K613" s="379"/>
      <c r="L613" s="379"/>
      <c r="M613" s="379"/>
      <c r="N613" s="379"/>
      <c r="O613" s="379"/>
      <c r="P613" s="379"/>
      <c r="Q613" s="379"/>
      <c r="R613" s="379"/>
      <c r="S613" s="379"/>
      <c r="T613" s="379"/>
      <c r="U613" s="379"/>
      <c r="V613" s="379"/>
    </row>
    <row r="614" spans="2:22" s="371" customFormat="1" x14ac:dyDescent="0.2">
      <c r="B614" s="379"/>
      <c r="C614" s="379"/>
      <c r="D614" s="379"/>
      <c r="E614" s="379"/>
      <c r="F614" s="379"/>
      <c r="G614" s="379"/>
      <c r="H614" s="379"/>
      <c r="I614" s="379"/>
      <c r="J614" s="379"/>
      <c r="K614" s="379"/>
      <c r="L614" s="379"/>
      <c r="M614" s="379"/>
      <c r="N614" s="379"/>
      <c r="O614" s="379"/>
      <c r="P614" s="379"/>
      <c r="Q614" s="379"/>
      <c r="R614" s="379"/>
      <c r="S614" s="379"/>
      <c r="T614" s="379"/>
      <c r="U614" s="379"/>
      <c r="V614" s="379"/>
    </row>
    <row r="615" spans="2:22" s="371" customFormat="1" x14ac:dyDescent="0.2">
      <c r="B615" s="379"/>
      <c r="C615" s="379"/>
      <c r="D615" s="379"/>
      <c r="E615" s="379"/>
      <c r="F615" s="379"/>
      <c r="G615" s="379"/>
      <c r="H615" s="379"/>
      <c r="I615" s="379"/>
      <c r="J615" s="379"/>
      <c r="K615" s="379"/>
      <c r="L615" s="379"/>
      <c r="M615" s="379"/>
      <c r="N615" s="379"/>
      <c r="O615" s="379"/>
      <c r="P615" s="379"/>
      <c r="Q615" s="379"/>
      <c r="R615" s="379"/>
      <c r="S615" s="379"/>
      <c r="T615" s="379"/>
      <c r="U615" s="379"/>
      <c r="V615" s="379"/>
    </row>
    <row r="616" spans="2:22" s="371" customFormat="1" x14ac:dyDescent="0.2">
      <c r="B616" s="379"/>
      <c r="C616" s="379"/>
      <c r="D616" s="379"/>
      <c r="E616" s="379"/>
      <c r="F616" s="379"/>
      <c r="G616" s="379"/>
      <c r="H616" s="379"/>
      <c r="I616" s="379"/>
      <c r="J616" s="379"/>
      <c r="K616" s="379"/>
      <c r="L616" s="379"/>
      <c r="M616" s="379"/>
      <c r="N616" s="379"/>
      <c r="O616" s="379"/>
      <c r="P616" s="379"/>
      <c r="Q616" s="379"/>
      <c r="R616" s="379"/>
      <c r="S616" s="379"/>
      <c r="T616" s="379"/>
      <c r="U616" s="379"/>
      <c r="V616" s="379"/>
    </row>
    <row r="617" spans="2:22" s="371" customFormat="1" x14ac:dyDescent="0.2">
      <c r="B617" s="379"/>
      <c r="C617" s="379"/>
      <c r="D617" s="379"/>
      <c r="E617" s="379"/>
      <c r="F617" s="379"/>
      <c r="G617" s="379"/>
      <c r="H617" s="379"/>
      <c r="I617" s="379"/>
      <c r="J617" s="379"/>
      <c r="K617" s="379"/>
      <c r="L617" s="379"/>
      <c r="M617" s="379"/>
      <c r="N617" s="379"/>
      <c r="O617" s="379"/>
      <c r="P617" s="379"/>
      <c r="Q617" s="379"/>
      <c r="R617" s="379"/>
      <c r="S617" s="379"/>
      <c r="T617" s="379"/>
      <c r="U617" s="379"/>
      <c r="V617" s="379"/>
    </row>
    <row r="618" spans="2:22" s="371" customFormat="1" x14ac:dyDescent="0.2">
      <c r="B618" s="379"/>
      <c r="C618" s="379"/>
      <c r="D618" s="379"/>
      <c r="E618" s="379"/>
      <c r="F618" s="379"/>
      <c r="G618" s="379"/>
      <c r="H618" s="379"/>
      <c r="I618" s="379"/>
      <c r="J618" s="379"/>
      <c r="K618" s="379"/>
      <c r="L618" s="379"/>
      <c r="M618" s="379"/>
      <c r="N618" s="379"/>
      <c r="O618" s="379"/>
      <c r="P618" s="379"/>
      <c r="Q618" s="379"/>
      <c r="R618" s="379"/>
      <c r="S618" s="379"/>
      <c r="T618" s="379"/>
      <c r="U618" s="379"/>
      <c r="V618" s="379"/>
    </row>
    <row r="619" spans="2:22" s="371" customFormat="1" x14ac:dyDescent="0.2">
      <c r="B619" s="379"/>
      <c r="C619" s="379"/>
      <c r="D619" s="379"/>
      <c r="E619" s="379"/>
      <c r="F619" s="379"/>
      <c r="G619" s="379"/>
      <c r="H619" s="379"/>
      <c r="I619" s="379"/>
      <c r="J619" s="379"/>
      <c r="K619" s="379"/>
      <c r="L619" s="379"/>
      <c r="M619" s="379"/>
      <c r="N619" s="379"/>
      <c r="O619" s="379"/>
      <c r="P619" s="379"/>
      <c r="Q619" s="379"/>
      <c r="R619" s="379"/>
      <c r="S619" s="379"/>
      <c r="T619" s="379"/>
      <c r="U619" s="379"/>
      <c r="V619" s="379"/>
    </row>
    <row r="620" spans="2:22" s="371" customFormat="1" x14ac:dyDescent="0.2">
      <c r="B620" s="379"/>
      <c r="C620" s="379"/>
      <c r="D620" s="379"/>
      <c r="E620" s="379"/>
      <c r="F620" s="379"/>
      <c r="G620" s="379"/>
      <c r="H620" s="379"/>
      <c r="I620" s="379"/>
      <c r="J620" s="379"/>
      <c r="K620" s="379"/>
      <c r="L620" s="379"/>
      <c r="M620" s="379"/>
      <c r="N620" s="379"/>
      <c r="O620" s="379"/>
      <c r="P620" s="379"/>
      <c r="Q620" s="379"/>
      <c r="R620" s="379"/>
      <c r="S620" s="379"/>
      <c r="T620" s="379"/>
      <c r="U620" s="379"/>
      <c r="V620" s="379"/>
    </row>
    <row r="621" spans="2:22" s="371" customFormat="1" x14ac:dyDescent="0.2">
      <c r="B621" s="379"/>
      <c r="C621" s="379"/>
      <c r="D621" s="379"/>
      <c r="E621" s="379"/>
      <c r="F621" s="379"/>
      <c r="G621" s="379"/>
      <c r="H621" s="379"/>
      <c r="I621" s="379"/>
      <c r="J621" s="379"/>
      <c r="K621" s="379"/>
      <c r="L621" s="379"/>
      <c r="M621" s="379"/>
      <c r="N621" s="379"/>
      <c r="O621" s="379"/>
      <c r="P621" s="379"/>
      <c r="Q621" s="379"/>
      <c r="R621" s="379"/>
      <c r="S621" s="379"/>
      <c r="T621" s="379"/>
      <c r="U621" s="379"/>
      <c r="V621" s="379"/>
    </row>
    <row r="622" spans="2:22" s="371" customFormat="1" x14ac:dyDescent="0.2">
      <c r="B622" s="379"/>
      <c r="C622" s="379"/>
      <c r="D622" s="379"/>
      <c r="E622" s="379"/>
      <c r="F622" s="379"/>
      <c r="G622" s="379"/>
      <c r="H622" s="379"/>
      <c r="I622" s="379"/>
      <c r="J622" s="379"/>
      <c r="K622" s="379"/>
      <c r="L622" s="379"/>
      <c r="M622" s="379"/>
      <c r="N622" s="379"/>
      <c r="O622" s="379"/>
      <c r="P622" s="379"/>
      <c r="Q622" s="379"/>
      <c r="R622" s="379"/>
      <c r="S622" s="379"/>
      <c r="T622" s="379"/>
      <c r="U622" s="379"/>
      <c r="V622" s="379"/>
    </row>
    <row r="623" spans="2:22" s="371" customFormat="1" x14ac:dyDescent="0.2">
      <c r="B623" s="379"/>
      <c r="C623" s="379"/>
      <c r="D623" s="379"/>
      <c r="E623" s="379"/>
      <c r="F623" s="379"/>
      <c r="G623" s="379"/>
      <c r="H623" s="379"/>
      <c r="I623" s="379"/>
      <c r="J623" s="379"/>
      <c r="K623" s="379"/>
      <c r="L623" s="379"/>
      <c r="M623" s="379"/>
      <c r="N623" s="379"/>
      <c r="O623" s="379"/>
      <c r="P623" s="379"/>
      <c r="Q623" s="379"/>
      <c r="R623" s="379"/>
      <c r="S623" s="379"/>
      <c r="T623" s="379"/>
      <c r="U623" s="379"/>
      <c r="V623" s="379"/>
    </row>
    <row r="624" spans="2:22" s="371" customFormat="1" x14ac:dyDescent="0.2"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</row>
    <row r="625" spans="2:22" s="371" customFormat="1" x14ac:dyDescent="0.2">
      <c r="B625" s="379"/>
      <c r="C625" s="379"/>
      <c r="D625" s="379"/>
      <c r="E625" s="379"/>
      <c r="F625" s="379"/>
      <c r="G625" s="379"/>
      <c r="H625" s="379"/>
      <c r="I625" s="379"/>
      <c r="J625" s="379"/>
      <c r="K625" s="379"/>
      <c r="L625" s="379"/>
      <c r="M625" s="379"/>
      <c r="N625" s="379"/>
      <c r="O625" s="379"/>
      <c r="P625" s="379"/>
      <c r="Q625" s="379"/>
      <c r="R625" s="379"/>
      <c r="S625" s="379"/>
      <c r="T625" s="379"/>
      <c r="U625" s="379"/>
      <c r="V625" s="379"/>
    </row>
    <row r="626" spans="2:22" s="371" customFormat="1" x14ac:dyDescent="0.2">
      <c r="B626" s="379"/>
      <c r="C626" s="379"/>
      <c r="D626" s="379"/>
      <c r="E626" s="379"/>
      <c r="F626" s="379"/>
      <c r="G626" s="379"/>
      <c r="H626" s="379"/>
      <c r="I626" s="379"/>
      <c r="J626" s="379"/>
      <c r="K626" s="379"/>
      <c r="L626" s="379"/>
      <c r="M626" s="379"/>
      <c r="N626" s="379"/>
      <c r="O626" s="379"/>
      <c r="P626" s="379"/>
      <c r="Q626" s="379"/>
      <c r="R626" s="379"/>
      <c r="S626" s="379"/>
      <c r="T626" s="379"/>
      <c r="U626" s="379"/>
      <c r="V626" s="379"/>
    </row>
    <row r="627" spans="2:22" s="371" customFormat="1" x14ac:dyDescent="0.2">
      <c r="B627" s="379"/>
      <c r="C627" s="379"/>
      <c r="D627" s="379"/>
      <c r="E627" s="379"/>
      <c r="F627" s="379"/>
      <c r="G627" s="379"/>
      <c r="H627" s="379"/>
      <c r="I627" s="379"/>
      <c r="J627" s="379"/>
      <c r="K627" s="379"/>
      <c r="L627" s="379"/>
      <c r="M627" s="379"/>
      <c r="N627" s="379"/>
      <c r="O627" s="379"/>
      <c r="P627" s="379"/>
      <c r="Q627" s="379"/>
      <c r="R627" s="379"/>
      <c r="S627" s="379"/>
      <c r="T627" s="379"/>
      <c r="U627" s="379"/>
      <c r="V627" s="379"/>
    </row>
    <row r="628" spans="2:22" s="371" customFormat="1" x14ac:dyDescent="0.2">
      <c r="B628" s="379"/>
      <c r="C628" s="379"/>
      <c r="D628" s="379"/>
      <c r="E628" s="379"/>
      <c r="F628" s="379"/>
      <c r="G628" s="379"/>
      <c r="H628" s="379"/>
      <c r="I628" s="379"/>
      <c r="J628" s="379"/>
      <c r="K628" s="379"/>
      <c r="L628" s="379"/>
      <c r="M628" s="379"/>
      <c r="N628" s="379"/>
      <c r="O628" s="379"/>
      <c r="P628" s="379"/>
      <c r="Q628" s="379"/>
      <c r="R628" s="379"/>
      <c r="S628" s="379"/>
      <c r="T628" s="379"/>
      <c r="U628" s="379"/>
      <c r="V628" s="379"/>
    </row>
    <row r="629" spans="2:22" s="371" customFormat="1" x14ac:dyDescent="0.2">
      <c r="B629" s="379"/>
      <c r="C629" s="379"/>
      <c r="D629" s="379"/>
      <c r="E629" s="379"/>
      <c r="F629" s="379"/>
      <c r="G629" s="379"/>
      <c r="H629" s="379"/>
      <c r="I629" s="379"/>
      <c r="J629" s="379"/>
      <c r="K629" s="379"/>
      <c r="L629" s="379"/>
      <c r="M629" s="379"/>
      <c r="N629" s="379"/>
      <c r="O629" s="379"/>
      <c r="P629" s="379"/>
      <c r="Q629" s="379"/>
      <c r="R629" s="379"/>
      <c r="S629" s="379"/>
      <c r="T629" s="379"/>
      <c r="U629" s="379"/>
      <c r="V629" s="379"/>
    </row>
    <row r="630" spans="2:22" s="371" customFormat="1" x14ac:dyDescent="0.2">
      <c r="B630" s="379"/>
      <c r="C630" s="379"/>
      <c r="D630" s="379"/>
      <c r="E630" s="379"/>
      <c r="F630" s="379"/>
      <c r="G630" s="379"/>
      <c r="H630" s="379"/>
      <c r="I630" s="379"/>
      <c r="J630" s="379"/>
      <c r="K630" s="379"/>
      <c r="L630" s="379"/>
      <c r="M630" s="379"/>
      <c r="N630" s="379"/>
      <c r="O630" s="379"/>
      <c r="P630" s="379"/>
      <c r="Q630" s="379"/>
      <c r="R630" s="379"/>
      <c r="S630" s="379"/>
      <c r="T630" s="379"/>
      <c r="U630" s="379"/>
      <c r="V630" s="379"/>
    </row>
    <row r="631" spans="2:22" s="371" customFormat="1" x14ac:dyDescent="0.2">
      <c r="B631" s="379"/>
      <c r="C631" s="379"/>
      <c r="D631" s="379"/>
      <c r="E631" s="379"/>
      <c r="F631" s="379"/>
      <c r="G631" s="379"/>
      <c r="H631" s="379"/>
      <c r="I631" s="379"/>
      <c r="J631" s="379"/>
      <c r="K631" s="379"/>
      <c r="L631" s="379"/>
      <c r="M631" s="379"/>
      <c r="N631" s="379"/>
      <c r="O631" s="379"/>
      <c r="P631" s="379"/>
      <c r="Q631" s="379"/>
      <c r="R631" s="379"/>
      <c r="S631" s="379"/>
      <c r="T631" s="379"/>
      <c r="U631" s="379"/>
      <c r="V631" s="379"/>
    </row>
    <row r="632" spans="2:22" s="371" customFormat="1" x14ac:dyDescent="0.2">
      <c r="B632" s="379"/>
      <c r="C632" s="379"/>
      <c r="D632" s="379"/>
      <c r="E632" s="379"/>
      <c r="F632" s="379"/>
      <c r="G632" s="379"/>
      <c r="H632" s="379"/>
      <c r="I632" s="379"/>
      <c r="J632" s="379"/>
      <c r="K632" s="379"/>
      <c r="L632" s="379"/>
      <c r="M632" s="379"/>
      <c r="N632" s="379"/>
      <c r="O632" s="379"/>
      <c r="P632" s="379"/>
      <c r="Q632" s="379"/>
      <c r="R632" s="379"/>
      <c r="S632" s="379"/>
      <c r="T632" s="379"/>
      <c r="U632" s="379"/>
      <c r="V632" s="379"/>
    </row>
    <row r="633" spans="2:22" s="371" customFormat="1" x14ac:dyDescent="0.2">
      <c r="B633" s="379"/>
      <c r="C633" s="379"/>
      <c r="D633" s="379"/>
      <c r="E633" s="379"/>
      <c r="F633" s="379"/>
      <c r="G633" s="379"/>
      <c r="H633" s="379"/>
      <c r="I633" s="379"/>
      <c r="J633" s="379"/>
      <c r="K633" s="379"/>
      <c r="L633" s="379"/>
      <c r="M633" s="379"/>
      <c r="N633" s="379"/>
      <c r="O633" s="379"/>
      <c r="P633" s="379"/>
      <c r="Q633" s="379"/>
      <c r="R633" s="379"/>
      <c r="S633" s="379"/>
      <c r="T633" s="379"/>
      <c r="U633" s="379"/>
      <c r="V633" s="379"/>
    </row>
    <row r="634" spans="2:22" s="371" customFormat="1" x14ac:dyDescent="0.2">
      <c r="B634" s="379"/>
      <c r="C634" s="379"/>
      <c r="D634" s="379"/>
      <c r="E634" s="379"/>
      <c r="F634" s="379"/>
      <c r="G634" s="379"/>
      <c r="H634" s="379"/>
      <c r="I634" s="379"/>
      <c r="J634" s="379"/>
      <c r="K634" s="379"/>
      <c r="L634" s="379"/>
      <c r="M634" s="379"/>
      <c r="N634" s="379"/>
      <c r="O634" s="379"/>
      <c r="P634" s="379"/>
      <c r="Q634" s="379"/>
      <c r="R634" s="379"/>
      <c r="S634" s="379"/>
      <c r="T634" s="379"/>
      <c r="U634" s="379"/>
      <c r="V634" s="379"/>
    </row>
    <row r="635" spans="2:22" s="371" customFormat="1" x14ac:dyDescent="0.2">
      <c r="B635" s="379"/>
      <c r="C635" s="379"/>
      <c r="D635" s="379"/>
      <c r="E635" s="379"/>
      <c r="F635" s="379"/>
      <c r="G635" s="379"/>
      <c r="H635" s="379"/>
      <c r="I635" s="379"/>
      <c r="J635" s="379"/>
      <c r="K635" s="379"/>
      <c r="L635" s="379"/>
      <c r="M635" s="379"/>
      <c r="N635" s="379"/>
      <c r="O635" s="379"/>
      <c r="P635" s="379"/>
      <c r="Q635" s="379"/>
      <c r="R635" s="379"/>
      <c r="S635" s="379"/>
      <c r="T635" s="379"/>
      <c r="U635" s="379"/>
      <c r="V635" s="379"/>
    </row>
    <row r="636" spans="2:22" s="371" customFormat="1" x14ac:dyDescent="0.2">
      <c r="B636" s="379"/>
      <c r="C636" s="379"/>
      <c r="D636" s="379"/>
      <c r="E636" s="379"/>
      <c r="F636" s="379"/>
      <c r="G636" s="379"/>
      <c r="H636" s="379"/>
      <c r="I636" s="379"/>
      <c r="J636" s="379"/>
      <c r="K636" s="379"/>
      <c r="L636" s="379"/>
      <c r="M636" s="379"/>
      <c r="N636" s="379"/>
      <c r="O636" s="379"/>
      <c r="P636" s="379"/>
      <c r="Q636" s="379"/>
      <c r="R636" s="379"/>
      <c r="S636" s="379"/>
      <c r="T636" s="379"/>
      <c r="U636" s="379"/>
      <c r="V636" s="379"/>
    </row>
    <row r="637" spans="2:22" s="371" customFormat="1" x14ac:dyDescent="0.2">
      <c r="B637" s="379"/>
      <c r="C637" s="379"/>
      <c r="D637" s="379"/>
      <c r="E637" s="379"/>
      <c r="F637" s="379"/>
      <c r="G637" s="379"/>
      <c r="H637" s="379"/>
      <c r="I637" s="379"/>
      <c r="J637" s="379"/>
      <c r="K637" s="379"/>
      <c r="L637" s="379"/>
      <c r="M637" s="379"/>
      <c r="N637" s="379"/>
      <c r="O637" s="379"/>
      <c r="P637" s="379"/>
      <c r="Q637" s="379"/>
      <c r="R637" s="379"/>
      <c r="S637" s="379"/>
      <c r="T637" s="379"/>
      <c r="U637" s="379"/>
      <c r="V637" s="379"/>
    </row>
    <row r="638" spans="2:22" s="371" customFormat="1" x14ac:dyDescent="0.2">
      <c r="B638" s="379"/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  <c r="S638" s="379"/>
      <c r="T638" s="379"/>
      <c r="U638" s="379"/>
      <c r="V638" s="379"/>
    </row>
    <row r="639" spans="2:22" s="371" customFormat="1" x14ac:dyDescent="0.2">
      <c r="B639" s="379"/>
      <c r="C639" s="379"/>
      <c r="D639" s="379"/>
      <c r="E639" s="379"/>
      <c r="F639" s="379"/>
      <c r="G639" s="379"/>
      <c r="H639" s="379"/>
      <c r="I639" s="379"/>
      <c r="J639" s="379"/>
      <c r="K639" s="379"/>
      <c r="L639" s="379"/>
      <c r="M639" s="379"/>
      <c r="N639" s="379"/>
      <c r="O639" s="379"/>
      <c r="P639" s="379"/>
      <c r="Q639" s="379"/>
      <c r="R639" s="379"/>
      <c r="S639" s="379"/>
      <c r="T639" s="379"/>
      <c r="U639" s="379"/>
      <c r="V639" s="379"/>
    </row>
    <row r="640" spans="2:22" s="371" customFormat="1" x14ac:dyDescent="0.2">
      <c r="B640" s="379"/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  <c r="S640" s="379"/>
      <c r="T640" s="379"/>
      <c r="U640" s="379"/>
      <c r="V640" s="379"/>
    </row>
    <row r="641" spans="2:22" s="371" customFormat="1" x14ac:dyDescent="0.2">
      <c r="B641" s="379"/>
      <c r="C641" s="379"/>
      <c r="D641" s="379"/>
      <c r="E641" s="379"/>
      <c r="F641" s="379"/>
      <c r="G641" s="379"/>
      <c r="H641" s="379"/>
      <c r="I641" s="379"/>
      <c r="J641" s="379"/>
      <c r="K641" s="379"/>
      <c r="L641" s="379"/>
      <c r="M641" s="379"/>
      <c r="N641" s="379"/>
      <c r="O641" s="379"/>
      <c r="P641" s="379"/>
      <c r="Q641" s="379"/>
      <c r="R641" s="379"/>
      <c r="S641" s="379"/>
      <c r="T641" s="379"/>
      <c r="U641" s="379"/>
      <c r="V641" s="379"/>
    </row>
    <row r="642" spans="2:22" s="371" customFormat="1" x14ac:dyDescent="0.2">
      <c r="B642" s="379"/>
      <c r="C642" s="379"/>
      <c r="D642" s="379"/>
      <c r="E642" s="379"/>
      <c r="F642" s="379"/>
      <c r="G642" s="379"/>
      <c r="H642" s="379"/>
      <c r="I642" s="379"/>
      <c r="J642" s="379"/>
      <c r="K642" s="379"/>
      <c r="L642" s="379"/>
      <c r="M642" s="379"/>
      <c r="N642" s="379"/>
      <c r="O642" s="379"/>
      <c r="P642" s="379"/>
      <c r="Q642" s="379"/>
      <c r="R642" s="379"/>
      <c r="S642" s="379"/>
      <c r="T642" s="379"/>
      <c r="U642" s="379"/>
      <c r="V642" s="379"/>
    </row>
    <row r="643" spans="2:22" s="371" customFormat="1" x14ac:dyDescent="0.2">
      <c r="B643" s="379"/>
      <c r="C643" s="379"/>
      <c r="D643" s="379"/>
      <c r="E643" s="379"/>
      <c r="F643" s="379"/>
      <c r="G643" s="379"/>
      <c r="H643" s="379"/>
      <c r="I643" s="379"/>
      <c r="J643" s="379"/>
      <c r="K643" s="379"/>
      <c r="L643" s="379"/>
      <c r="M643" s="379"/>
      <c r="N643" s="379"/>
      <c r="O643" s="379"/>
      <c r="P643" s="379"/>
      <c r="Q643" s="379"/>
      <c r="R643" s="379"/>
      <c r="S643" s="379"/>
      <c r="T643" s="379"/>
      <c r="U643" s="379"/>
      <c r="V643" s="379"/>
    </row>
    <row r="644" spans="2:22" s="371" customFormat="1" x14ac:dyDescent="0.2">
      <c r="B644" s="379"/>
      <c r="C644" s="379"/>
      <c r="D644" s="379"/>
      <c r="E644" s="379"/>
      <c r="F644" s="379"/>
      <c r="G644" s="379"/>
      <c r="H644" s="379"/>
      <c r="I644" s="379"/>
      <c r="J644" s="379"/>
      <c r="K644" s="379"/>
      <c r="L644" s="379"/>
      <c r="M644" s="379"/>
      <c r="N644" s="379"/>
      <c r="O644" s="379"/>
      <c r="P644" s="379"/>
      <c r="Q644" s="379"/>
      <c r="R644" s="379"/>
      <c r="S644" s="379"/>
      <c r="T644" s="379"/>
      <c r="U644" s="379"/>
      <c r="V644" s="379"/>
    </row>
    <row r="645" spans="2:22" s="371" customFormat="1" x14ac:dyDescent="0.2">
      <c r="B645" s="379"/>
      <c r="C645" s="379"/>
      <c r="D645" s="379"/>
      <c r="E645" s="379"/>
      <c r="F645" s="379"/>
      <c r="G645" s="379"/>
      <c r="H645" s="379"/>
      <c r="I645" s="379"/>
      <c r="J645" s="379"/>
      <c r="K645" s="379"/>
      <c r="L645" s="379"/>
      <c r="M645" s="379"/>
      <c r="N645" s="379"/>
      <c r="O645" s="379"/>
      <c r="P645" s="379"/>
      <c r="Q645" s="379"/>
      <c r="R645" s="379"/>
      <c r="S645" s="379"/>
      <c r="T645" s="379"/>
      <c r="U645" s="379"/>
      <c r="V645" s="379"/>
    </row>
    <row r="646" spans="2:22" s="371" customFormat="1" x14ac:dyDescent="0.2">
      <c r="B646" s="379"/>
      <c r="C646" s="379"/>
      <c r="D646" s="379"/>
      <c r="E646" s="379"/>
      <c r="F646" s="379"/>
      <c r="G646" s="379"/>
      <c r="H646" s="379"/>
      <c r="I646" s="379"/>
      <c r="J646" s="379"/>
      <c r="K646" s="379"/>
      <c r="L646" s="379"/>
      <c r="M646" s="379"/>
      <c r="N646" s="379"/>
      <c r="O646" s="379"/>
      <c r="P646" s="379"/>
      <c r="Q646" s="379"/>
      <c r="R646" s="379"/>
      <c r="S646" s="379"/>
      <c r="T646" s="379"/>
      <c r="U646" s="379"/>
      <c r="V646" s="379"/>
    </row>
    <row r="647" spans="2:22" s="371" customFormat="1" x14ac:dyDescent="0.2">
      <c r="B647" s="379"/>
      <c r="C647" s="379"/>
      <c r="D647" s="379"/>
      <c r="E647" s="379"/>
      <c r="F647" s="379"/>
      <c r="G647" s="379"/>
      <c r="H647" s="379"/>
      <c r="I647" s="379"/>
      <c r="J647" s="379"/>
      <c r="K647" s="379"/>
      <c r="L647" s="379"/>
      <c r="M647" s="379"/>
      <c r="N647" s="379"/>
      <c r="O647" s="379"/>
      <c r="P647" s="379"/>
      <c r="Q647" s="379"/>
      <c r="R647" s="379"/>
      <c r="S647" s="379"/>
      <c r="T647" s="379"/>
      <c r="U647" s="379"/>
      <c r="V647" s="379"/>
    </row>
    <row r="648" spans="2:22" s="371" customFormat="1" x14ac:dyDescent="0.2">
      <c r="B648" s="379"/>
      <c r="C648" s="379"/>
      <c r="D648" s="379"/>
      <c r="E648" s="379"/>
      <c r="F648" s="379"/>
      <c r="G648" s="379"/>
      <c r="H648" s="379"/>
      <c r="I648" s="379"/>
      <c r="J648" s="379"/>
      <c r="K648" s="379"/>
      <c r="L648" s="379"/>
      <c r="M648" s="379"/>
      <c r="N648" s="379"/>
      <c r="O648" s="379"/>
      <c r="P648" s="379"/>
      <c r="Q648" s="379"/>
      <c r="R648" s="379"/>
      <c r="S648" s="379"/>
      <c r="T648" s="379"/>
      <c r="U648" s="379"/>
      <c r="V648" s="379"/>
    </row>
    <row r="649" spans="2:22" s="371" customFormat="1" x14ac:dyDescent="0.2">
      <c r="B649" s="379"/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  <c r="S649" s="379"/>
      <c r="T649" s="379"/>
      <c r="U649" s="379"/>
      <c r="V649" s="379"/>
    </row>
    <row r="650" spans="2:22" s="371" customFormat="1" x14ac:dyDescent="0.2">
      <c r="B650" s="379"/>
      <c r="C650" s="379"/>
      <c r="D650" s="379"/>
      <c r="E650" s="379"/>
      <c r="F650" s="379"/>
      <c r="G650" s="379"/>
      <c r="H650" s="379"/>
      <c r="I650" s="379"/>
      <c r="J650" s="379"/>
      <c r="K650" s="379"/>
      <c r="L650" s="379"/>
      <c r="M650" s="379"/>
      <c r="N650" s="379"/>
      <c r="O650" s="379"/>
      <c r="P650" s="379"/>
      <c r="Q650" s="379"/>
      <c r="R650" s="379"/>
      <c r="S650" s="379"/>
      <c r="T650" s="379"/>
      <c r="U650" s="379"/>
      <c r="V650" s="379"/>
    </row>
    <row r="651" spans="2:22" s="371" customFormat="1" x14ac:dyDescent="0.2">
      <c r="B651" s="379"/>
      <c r="C651" s="379"/>
      <c r="D651" s="379"/>
      <c r="E651" s="379"/>
      <c r="F651" s="379"/>
      <c r="G651" s="379"/>
      <c r="H651" s="379"/>
      <c r="I651" s="379"/>
      <c r="J651" s="379"/>
      <c r="K651" s="379"/>
      <c r="L651" s="379"/>
      <c r="M651" s="379"/>
      <c r="N651" s="379"/>
      <c r="O651" s="379"/>
      <c r="P651" s="379"/>
      <c r="Q651" s="379"/>
      <c r="R651" s="379"/>
      <c r="S651" s="379"/>
      <c r="T651" s="379"/>
      <c r="U651" s="379"/>
      <c r="V651" s="379"/>
    </row>
    <row r="652" spans="2:22" s="371" customFormat="1" x14ac:dyDescent="0.2">
      <c r="B652" s="379"/>
      <c r="C652" s="379"/>
      <c r="D652" s="379"/>
      <c r="E652" s="379"/>
      <c r="F652" s="379"/>
      <c r="G652" s="379"/>
      <c r="H652" s="379"/>
      <c r="I652" s="379"/>
      <c r="J652" s="379"/>
      <c r="K652" s="379"/>
      <c r="L652" s="379"/>
      <c r="M652" s="379"/>
      <c r="N652" s="379"/>
      <c r="O652" s="379"/>
      <c r="P652" s="379"/>
      <c r="Q652" s="379"/>
      <c r="R652" s="379"/>
      <c r="S652" s="379"/>
      <c r="T652" s="379"/>
      <c r="U652" s="379"/>
      <c r="V652" s="379"/>
    </row>
    <row r="653" spans="2:22" s="371" customFormat="1" x14ac:dyDescent="0.2">
      <c r="B653" s="379"/>
      <c r="C653" s="379"/>
      <c r="D653" s="379"/>
      <c r="E653" s="379"/>
      <c r="F653" s="379"/>
      <c r="G653" s="379"/>
      <c r="H653" s="379"/>
      <c r="I653" s="379"/>
      <c r="J653" s="379"/>
      <c r="K653" s="379"/>
      <c r="L653" s="379"/>
      <c r="M653" s="379"/>
      <c r="N653" s="379"/>
      <c r="O653" s="379"/>
      <c r="P653" s="379"/>
      <c r="Q653" s="379"/>
      <c r="R653" s="379"/>
      <c r="S653" s="379"/>
      <c r="T653" s="379"/>
      <c r="U653" s="379"/>
      <c r="V653" s="379"/>
    </row>
    <row r="654" spans="2:22" s="371" customFormat="1" x14ac:dyDescent="0.2">
      <c r="B654" s="379"/>
      <c r="C654" s="379"/>
      <c r="D654" s="379"/>
      <c r="E654" s="379"/>
      <c r="F654" s="379"/>
      <c r="G654" s="379"/>
      <c r="H654" s="379"/>
      <c r="I654" s="379"/>
      <c r="J654" s="379"/>
      <c r="K654" s="379"/>
      <c r="L654" s="379"/>
      <c r="M654" s="379"/>
      <c r="N654" s="379"/>
      <c r="O654" s="379"/>
      <c r="P654" s="379"/>
      <c r="Q654" s="379"/>
      <c r="R654" s="379"/>
      <c r="S654" s="379"/>
      <c r="T654" s="379"/>
      <c r="U654" s="379"/>
      <c r="V654" s="379"/>
    </row>
    <row r="655" spans="2:22" s="371" customFormat="1" x14ac:dyDescent="0.2">
      <c r="B655" s="379"/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  <c r="S655" s="379"/>
      <c r="T655" s="379"/>
      <c r="U655" s="379"/>
      <c r="V655" s="379"/>
    </row>
    <row r="656" spans="2:22" s="371" customFormat="1" x14ac:dyDescent="0.2">
      <c r="B656" s="379"/>
      <c r="C656" s="379"/>
      <c r="D656" s="379"/>
      <c r="E656" s="379"/>
      <c r="F656" s="379"/>
      <c r="G656" s="379"/>
      <c r="H656" s="379"/>
      <c r="I656" s="379"/>
      <c r="J656" s="379"/>
      <c r="K656" s="379"/>
      <c r="L656" s="379"/>
      <c r="M656" s="379"/>
      <c r="N656" s="379"/>
      <c r="O656" s="379"/>
      <c r="P656" s="379"/>
      <c r="Q656" s="379"/>
      <c r="R656" s="379"/>
      <c r="S656" s="379"/>
      <c r="T656" s="379"/>
      <c r="U656" s="379"/>
      <c r="V656" s="379"/>
    </row>
    <row r="657" spans="2:22" s="371" customFormat="1" x14ac:dyDescent="0.2">
      <c r="B657" s="379"/>
      <c r="C657" s="379"/>
      <c r="D657" s="379"/>
      <c r="E657" s="379"/>
      <c r="F657" s="379"/>
      <c r="G657" s="379"/>
      <c r="H657" s="379"/>
      <c r="I657" s="379"/>
      <c r="J657" s="379"/>
      <c r="K657" s="379"/>
      <c r="L657" s="379"/>
      <c r="M657" s="379"/>
      <c r="N657" s="379"/>
      <c r="O657" s="379"/>
      <c r="P657" s="379"/>
      <c r="Q657" s="379"/>
      <c r="R657" s="379"/>
      <c r="S657" s="379"/>
      <c r="T657" s="379"/>
      <c r="U657" s="379"/>
      <c r="V657" s="379"/>
    </row>
    <row r="658" spans="2:22" s="371" customFormat="1" x14ac:dyDescent="0.2">
      <c r="B658" s="379"/>
      <c r="C658" s="379"/>
      <c r="D658" s="379"/>
      <c r="E658" s="379"/>
      <c r="F658" s="379"/>
      <c r="G658" s="379"/>
      <c r="H658" s="379"/>
      <c r="I658" s="379"/>
      <c r="J658" s="379"/>
      <c r="K658" s="379"/>
      <c r="L658" s="379"/>
      <c r="M658" s="379"/>
      <c r="N658" s="379"/>
      <c r="O658" s="379"/>
      <c r="P658" s="379"/>
      <c r="Q658" s="379"/>
      <c r="R658" s="379"/>
      <c r="S658" s="379"/>
      <c r="T658" s="379"/>
      <c r="U658" s="379"/>
      <c r="V658" s="379"/>
    </row>
    <row r="659" spans="2:22" s="371" customFormat="1" x14ac:dyDescent="0.2">
      <c r="B659" s="379"/>
      <c r="C659" s="379"/>
      <c r="D659" s="379"/>
      <c r="E659" s="379"/>
      <c r="F659" s="379"/>
      <c r="G659" s="379"/>
      <c r="H659" s="379"/>
      <c r="I659" s="379"/>
      <c r="J659" s="379"/>
      <c r="K659" s="379"/>
      <c r="L659" s="379"/>
      <c r="M659" s="379"/>
      <c r="N659" s="379"/>
      <c r="O659" s="379"/>
      <c r="P659" s="379"/>
      <c r="Q659" s="379"/>
      <c r="R659" s="379"/>
      <c r="S659" s="379"/>
      <c r="T659" s="379"/>
      <c r="U659" s="379"/>
      <c r="V659" s="379"/>
    </row>
    <row r="660" spans="2:22" s="371" customFormat="1" x14ac:dyDescent="0.2">
      <c r="B660" s="379"/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  <c r="S660" s="379"/>
      <c r="T660" s="379"/>
      <c r="U660" s="379"/>
      <c r="V660" s="379"/>
    </row>
    <row r="661" spans="2:22" s="371" customFormat="1" x14ac:dyDescent="0.2">
      <c r="B661" s="379"/>
      <c r="C661" s="379"/>
      <c r="D661" s="379"/>
      <c r="E661" s="379"/>
      <c r="F661" s="379"/>
      <c r="G661" s="379"/>
      <c r="H661" s="379"/>
      <c r="I661" s="379"/>
      <c r="J661" s="379"/>
      <c r="K661" s="379"/>
      <c r="L661" s="379"/>
      <c r="M661" s="379"/>
      <c r="N661" s="379"/>
      <c r="O661" s="379"/>
      <c r="P661" s="379"/>
      <c r="Q661" s="379"/>
      <c r="R661" s="379"/>
      <c r="S661" s="379"/>
      <c r="T661" s="379"/>
      <c r="U661" s="379"/>
      <c r="V661" s="379"/>
    </row>
    <row r="662" spans="2:22" s="371" customFormat="1" x14ac:dyDescent="0.2">
      <c r="B662" s="379"/>
      <c r="C662" s="379"/>
      <c r="D662" s="379"/>
      <c r="E662" s="379"/>
      <c r="F662" s="379"/>
      <c r="G662" s="379"/>
      <c r="H662" s="379"/>
      <c r="I662" s="379"/>
      <c r="J662" s="379"/>
      <c r="K662" s="379"/>
      <c r="L662" s="379"/>
      <c r="M662" s="379"/>
      <c r="N662" s="379"/>
      <c r="O662" s="379"/>
      <c r="P662" s="379"/>
      <c r="Q662" s="379"/>
      <c r="R662" s="379"/>
      <c r="S662" s="379"/>
      <c r="T662" s="379"/>
      <c r="U662" s="379"/>
      <c r="V662" s="379"/>
    </row>
    <row r="663" spans="2:22" s="371" customFormat="1" x14ac:dyDescent="0.2">
      <c r="B663" s="379"/>
      <c r="C663" s="379"/>
      <c r="D663" s="379"/>
      <c r="E663" s="379"/>
      <c r="F663" s="379"/>
      <c r="G663" s="379"/>
      <c r="H663" s="379"/>
      <c r="I663" s="379"/>
      <c r="J663" s="379"/>
      <c r="K663" s="379"/>
      <c r="L663" s="379"/>
      <c r="M663" s="379"/>
      <c r="N663" s="379"/>
      <c r="O663" s="379"/>
      <c r="P663" s="379"/>
      <c r="Q663" s="379"/>
      <c r="R663" s="379"/>
      <c r="S663" s="379"/>
      <c r="T663" s="379"/>
      <c r="U663" s="379"/>
      <c r="V663" s="379"/>
    </row>
    <row r="664" spans="2:22" s="371" customFormat="1" x14ac:dyDescent="0.2">
      <c r="B664" s="379"/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  <c r="S664" s="379"/>
      <c r="T664" s="379"/>
      <c r="U664" s="379"/>
      <c r="V664" s="379"/>
    </row>
    <row r="665" spans="2:22" s="371" customFormat="1" x14ac:dyDescent="0.2">
      <c r="B665" s="379"/>
      <c r="C665" s="379"/>
      <c r="D665" s="379"/>
      <c r="E665" s="379"/>
      <c r="F665" s="379"/>
      <c r="G665" s="379"/>
      <c r="H665" s="379"/>
      <c r="I665" s="379"/>
      <c r="J665" s="379"/>
      <c r="K665" s="379"/>
      <c r="L665" s="379"/>
      <c r="M665" s="379"/>
      <c r="N665" s="379"/>
      <c r="O665" s="379"/>
      <c r="P665" s="379"/>
      <c r="Q665" s="379"/>
      <c r="R665" s="379"/>
      <c r="S665" s="379"/>
      <c r="T665" s="379"/>
      <c r="U665" s="379"/>
      <c r="V665" s="379"/>
    </row>
    <row r="666" spans="2:22" s="371" customFormat="1" x14ac:dyDescent="0.2">
      <c r="B666" s="379"/>
      <c r="C666" s="379"/>
      <c r="D666" s="379"/>
      <c r="E666" s="379"/>
      <c r="F666" s="379"/>
      <c r="G666" s="379"/>
      <c r="H666" s="379"/>
      <c r="I666" s="379"/>
      <c r="J666" s="379"/>
      <c r="K666" s="379"/>
      <c r="L666" s="379"/>
      <c r="M666" s="379"/>
      <c r="N666" s="379"/>
      <c r="O666" s="379"/>
      <c r="P666" s="379"/>
      <c r="Q666" s="379"/>
      <c r="R666" s="379"/>
      <c r="S666" s="379"/>
      <c r="T666" s="379"/>
      <c r="U666" s="379"/>
      <c r="V666" s="379"/>
    </row>
    <row r="667" spans="2:22" s="371" customFormat="1" x14ac:dyDescent="0.2">
      <c r="B667" s="379"/>
      <c r="C667" s="379"/>
      <c r="D667" s="379"/>
      <c r="E667" s="379"/>
      <c r="F667" s="379"/>
      <c r="G667" s="379"/>
      <c r="H667" s="379"/>
      <c r="I667" s="379"/>
      <c r="J667" s="379"/>
      <c r="K667" s="379"/>
      <c r="L667" s="379"/>
      <c r="M667" s="379"/>
      <c r="N667" s="379"/>
      <c r="O667" s="379"/>
      <c r="P667" s="379"/>
      <c r="Q667" s="379"/>
      <c r="R667" s="379"/>
      <c r="S667" s="379"/>
      <c r="T667" s="379"/>
      <c r="U667" s="379"/>
      <c r="V667" s="379"/>
    </row>
    <row r="668" spans="2:22" s="371" customFormat="1" x14ac:dyDescent="0.2">
      <c r="B668" s="379"/>
      <c r="C668" s="379"/>
      <c r="D668" s="379"/>
      <c r="E668" s="379"/>
      <c r="F668" s="379"/>
      <c r="G668" s="379"/>
      <c r="H668" s="379"/>
      <c r="I668" s="379"/>
      <c r="J668" s="379"/>
      <c r="K668" s="379"/>
      <c r="L668" s="379"/>
      <c r="M668" s="379"/>
      <c r="N668" s="379"/>
      <c r="O668" s="379"/>
      <c r="P668" s="379"/>
      <c r="Q668" s="379"/>
      <c r="R668" s="379"/>
      <c r="S668" s="379"/>
      <c r="T668" s="379"/>
      <c r="U668" s="379"/>
      <c r="V668" s="379"/>
    </row>
    <row r="669" spans="2:22" s="371" customFormat="1" x14ac:dyDescent="0.2">
      <c r="B669" s="379"/>
      <c r="C669" s="379"/>
      <c r="D669" s="379"/>
      <c r="E669" s="379"/>
      <c r="F669" s="379"/>
      <c r="G669" s="379"/>
      <c r="H669" s="379"/>
      <c r="I669" s="379"/>
      <c r="J669" s="379"/>
      <c r="K669" s="379"/>
      <c r="L669" s="379"/>
      <c r="M669" s="379"/>
      <c r="N669" s="379"/>
      <c r="O669" s="379"/>
      <c r="P669" s="379"/>
      <c r="Q669" s="379"/>
      <c r="R669" s="379"/>
      <c r="S669" s="379"/>
      <c r="T669" s="379"/>
      <c r="U669" s="379"/>
      <c r="V669" s="379"/>
    </row>
    <row r="670" spans="2:22" s="371" customFormat="1" x14ac:dyDescent="0.2">
      <c r="B670" s="379"/>
      <c r="C670" s="379"/>
      <c r="D670" s="379"/>
      <c r="E670" s="379"/>
      <c r="F670" s="379"/>
      <c r="G670" s="379"/>
      <c r="H670" s="379"/>
      <c r="I670" s="379"/>
      <c r="J670" s="379"/>
      <c r="K670" s="379"/>
      <c r="L670" s="379"/>
      <c r="M670" s="379"/>
      <c r="N670" s="379"/>
      <c r="O670" s="379"/>
      <c r="P670" s="379"/>
      <c r="Q670" s="379"/>
      <c r="R670" s="379"/>
      <c r="S670" s="379"/>
      <c r="T670" s="379"/>
      <c r="U670" s="379"/>
      <c r="V670" s="379"/>
    </row>
    <row r="671" spans="2:22" s="371" customFormat="1" x14ac:dyDescent="0.2">
      <c r="B671" s="379"/>
      <c r="C671" s="379"/>
      <c r="D671" s="379"/>
      <c r="E671" s="379"/>
      <c r="F671" s="379"/>
      <c r="G671" s="379"/>
      <c r="H671" s="379"/>
      <c r="I671" s="379"/>
      <c r="J671" s="379"/>
      <c r="K671" s="379"/>
      <c r="L671" s="379"/>
      <c r="M671" s="379"/>
      <c r="N671" s="379"/>
      <c r="O671" s="379"/>
      <c r="P671" s="379"/>
      <c r="Q671" s="379"/>
      <c r="R671" s="379"/>
      <c r="S671" s="379"/>
      <c r="T671" s="379"/>
      <c r="U671" s="379"/>
      <c r="V671" s="379"/>
    </row>
    <row r="672" spans="2:22" s="371" customFormat="1" x14ac:dyDescent="0.2">
      <c r="B672" s="379"/>
      <c r="C672" s="379"/>
      <c r="D672" s="379"/>
      <c r="E672" s="379"/>
      <c r="F672" s="379"/>
      <c r="G672" s="379"/>
      <c r="H672" s="379"/>
      <c r="I672" s="379"/>
      <c r="J672" s="379"/>
      <c r="K672" s="379"/>
      <c r="L672" s="379"/>
      <c r="M672" s="379"/>
      <c r="N672" s="379"/>
      <c r="O672" s="379"/>
      <c r="P672" s="379"/>
      <c r="Q672" s="379"/>
      <c r="R672" s="379"/>
      <c r="S672" s="379"/>
      <c r="T672" s="379"/>
      <c r="U672" s="379"/>
      <c r="V672" s="379"/>
    </row>
    <row r="673" spans="2:22" s="371" customFormat="1" x14ac:dyDescent="0.2">
      <c r="B673" s="379"/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  <c r="S673" s="379"/>
      <c r="T673" s="379"/>
      <c r="U673" s="379"/>
      <c r="V673" s="379"/>
    </row>
    <row r="674" spans="2:22" s="371" customFormat="1" x14ac:dyDescent="0.2">
      <c r="B674" s="379"/>
      <c r="C674" s="379"/>
      <c r="D674" s="379"/>
      <c r="E674" s="379"/>
      <c r="F674" s="379"/>
      <c r="G674" s="379"/>
      <c r="H674" s="379"/>
      <c r="I674" s="379"/>
      <c r="J674" s="379"/>
      <c r="K674" s="379"/>
      <c r="L674" s="379"/>
      <c r="M674" s="379"/>
      <c r="N674" s="379"/>
      <c r="O674" s="379"/>
      <c r="P674" s="379"/>
      <c r="Q674" s="379"/>
      <c r="R674" s="379"/>
      <c r="S674" s="379"/>
      <c r="T674" s="379"/>
      <c r="U674" s="379"/>
      <c r="V674" s="379"/>
    </row>
    <row r="675" spans="2:22" s="371" customFormat="1" x14ac:dyDescent="0.2">
      <c r="B675" s="379"/>
      <c r="C675" s="379"/>
      <c r="D675" s="379"/>
      <c r="E675" s="379"/>
      <c r="F675" s="379"/>
      <c r="G675" s="379"/>
      <c r="H675" s="379"/>
      <c r="I675" s="379"/>
      <c r="J675" s="379"/>
      <c r="K675" s="379"/>
      <c r="L675" s="379"/>
      <c r="M675" s="379"/>
      <c r="N675" s="379"/>
      <c r="O675" s="379"/>
      <c r="P675" s="379"/>
      <c r="Q675" s="379"/>
      <c r="R675" s="379"/>
      <c r="S675" s="379"/>
      <c r="T675" s="379"/>
      <c r="U675" s="379"/>
      <c r="V675" s="379"/>
    </row>
    <row r="676" spans="2:22" s="371" customFormat="1" x14ac:dyDescent="0.2">
      <c r="B676" s="379"/>
      <c r="C676" s="379"/>
      <c r="D676" s="379"/>
      <c r="E676" s="379"/>
      <c r="F676" s="379"/>
      <c r="G676" s="379"/>
      <c r="H676" s="379"/>
      <c r="I676" s="379"/>
      <c r="J676" s="379"/>
      <c r="K676" s="379"/>
      <c r="L676" s="379"/>
      <c r="M676" s="379"/>
      <c r="N676" s="379"/>
      <c r="O676" s="379"/>
      <c r="P676" s="379"/>
      <c r="Q676" s="379"/>
      <c r="R676" s="379"/>
      <c r="S676" s="379"/>
      <c r="T676" s="379"/>
      <c r="U676" s="379"/>
      <c r="V676" s="379"/>
    </row>
    <row r="677" spans="2:22" s="371" customFormat="1" x14ac:dyDescent="0.2">
      <c r="B677" s="379"/>
      <c r="C677" s="379"/>
      <c r="D677" s="379"/>
      <c r="E677" s="379"/>
      <c r="F677" s="379"/>
      <c r="G677" s="379"/>
      <c r="H677" s="379"/>
      <c r="I677" s="379"/>
      <c r="J677" s="379"/>
      <c r="K677" s="379"/>
      <c r="L677" s="379"/>
      <c r="M677" s="379"/>
      <c r="N677" s="379"/>
      <c r="O677" s="379"/>
      <c r="P677" s="379"/>
      <c r="Q677" s="379"/>
      <c r="R677" s="379"/>
      <c r="S677" s="379"/>
      <c r="T677" s="379"/>
      <c r="U677" s="379"/>
      <c r="V677" s="379"/>
    </row>
    <row r="678" spans="2:22" s="371" customFormat="1" x14ac:dyDescent="0.2">
      <c r="B678" s="379"/>
      <c r="C678" s="379"/>
      <c r="D678" s="379"/>
      <c r="E678" s="379"/>
      <c r="F678" s="379"/>
      <c r="G678" s="379"/>
      <c r="H678" s="379"/>
      <c r="I678" s="379"/>
      <c r="J678" s="379"/>
      <c r="K678" s="379"/>
      <c r="L678" s="379"/>
      <c r="M678" s="379"/>
      <c r="N678" s="379"/>
      <c r="O678" s="379"/>
      <c r="P678" s="379"/>
      <c r="Q678" s="379"/>
      <c r="R678" s="379"/>
      <c r="S678" s="379"/>
      <c r="T678" s="379"/>
      <c r="U678" s="379"/>
      <c r="V678" s="379"/>
    </row>
    <row r="679" spans="2:22" s="371" customFormat="1" x14ac:dyDescent="0.2">
      <c r="B679" s="379"/>
      <c r="C679" s="379"/>
      <c r="D679" s="379"/>
      <c r="E679" s="379"/>
      <c r="F679" s="379"/>
      <c r="G679" s="379"/>
      <c r="H679" s="379"/>
      <c r="I679" s="379"/>
      <c r="J679" s="379"/>
      <c r="K679" s="379"/>
      <c r="L679" s="379"/>
      <c r="M679" s="379"/>
      <c r="N679" s="379"/>
      <c r="O679" s="379"/>
      <c r="P679" s="379"/>
      <c r="Q679" s="379"/>
      <c r="R679" s="379"/>
      <c r="S679" s="379"/>
      <c r="T679" s="379"/>
      <c r="U679" s="379"/>
      <c r="V679" s="379"/>
    </row>
    <row r="680" spans="2:22" s="371" customFormat="1" x14ac:dyDescent="0.2">
      <c r="B680" s="379"/>
      <c r="C680" s="379"/>
      <c r="D680" s="379"/>
      <c r="E680" s="379"/>
      <c r="F680" s="379"/>
      <c r="G680" s="379"/>
      <c r="H680" s="379"/>
      <c r="I680" s="379"/>
      <c r="J680" s="379"/>
      <c r="K680" s="379"/>
      <c r="L680" s="379"/>
      <c r="M680" s="379"/>
      <c r="N680" s="379"/>
      <c r="O680" s="379"/>
      <c r="P680" s="379"/>
      <c r="Q680" s="379"/>
      <c r="R680" s="379"/>
      <c r="S680" s="379"/>
      <c r="T680" s="379"/>
      <c r="U680" s="379"/>
      <c r="V680" s="379"/>
    </row>
    <row r="681" spans="2:22" s="371" customFormat="1" x14ac:dyDescent="0.2">
      <c r="B681" s="379"/>
      <c r="C681" s="379"/>
      <c r="D681" s="379"/>
      <c r="E681" s="379"/>
      <c r="F681" s="379"/>
      <c r="G681" s="379"/>
      <c r="H681" s="379"/>
      <c r="I681" s="379"/>
      <c r="J681" s="379"/>
      <c r="K681" s="379"/>
      <c r="L681" s="379"/>
      <c r="M681" s="379"/>
      <c r="N681" s="379"/>
      <c r="O681" s="379"/>
      <c r="P681" s="379"/>
      <c r="Q681" s="379"/>
      <c r="R681" s="379"/>
      <c r="S681" s="379"/>
      <c r="T681" s="379"/>
      <c r="U681" s="379"/>
      <c r="V681" s="379"/>
    </row>
    <row r="682" spans="2:22" s="371" customFormat="1" x14ac:dyDescent="0.2">
      <c r="B682" s="379"/>
      <c r="C682" s="379"/>
      <c r="D682" s="379"/>
      <c r="E682" s="379"/>
      <c r="F682" s="379"/>
      <c r="G682" s="379"/>
      <c r="H682" s="379"/>
      <c r="I682" s="379"/>
      <c r="J682" s="379"/>
      <c r="K682" s="379"/>
      <c r="L682" s="379"/>
      <c r="M682" s="379"/>
      <c r="N682" s="379"/>
      <c r="O682" s="379"/>
      <c r="P682" s="379"/>
      <c r="Q682" s="379"/>
      <c r="R682" s="379"/>
      <c r="S682" s="379"/>
      <c r="T682" s="379"/>
      <c r="U682" s="379"/>
      <c r="V682" s="379"/>
    </row>
    <row r="683" spans="2:22" s="371" customFormat="1" x14ac:dyDescent="0.2">
      <c r="B683" s="379"/>
      <c r="C683" s="379"/>
      <c r="D683" s="379"/>
      <c r="E683" s="379"/>
      <c r="F683" s="379"/>
      <c r="G683" s="379"/>
      <c r="H683" s="379"/>
      <c r="I683" s="379"/>
      <c r="J683" s="379"/>
      <c r="K683" s="379"/>
      <c r="L683" s="379"/>
      <c r="M683" s="379"/>
      <c r="N683" s="379"/>
      <c r="O683" s="379"/>
      <c r="P683" s="379"/>
      <c r="Q683" s="379"/>
      <c r="R683" s="379"/>
      <c r="S683" s="379"/>
      <c r="T683" s="379"/>
      <c r="U683" s="379"/>
      <c r="V683" s="379"/>
    </row>
    <row r="684" spans="2:22" s="371" customFormat="1" x14ac:dyDescent="0.2">
      <c r="B684" s="379"/>
      <c r="C684" s="379"/>
      <c r="D684" s="379"/>
      <c r="E684" s="379"/>
      <c r="F684" s="379"/>
      <c r="G684" s="379"/>
      <c r="H684" s="379"/>
      <c r="I684" s="379"/>
      <c r="J684" s="379"/>
      <c r="K684" s="379"/>
      <c r="L684" s="379"/>
      <c r="M684" s="379"/>
      <c r="N684" s="379"/>
      <c r="O684" s="379"/>
      <c r="P684" s="379"/>
      <c r="Q684" s="379"/>
      <c r="R684" s="379"/>
      <c r="S684" s="379"/>
      <c r="T684" s="379"/>
      <c r="U684" s="379"/>
      <c r="V684" s="379"/>
    </row>
    <row r="685" spans="2:22" s="371" customFormat="1" x14ac:dyDescent="0.2">
      <c r="B685" s="379"/>
      <c r="C685" s="379"/>
      <c r="D685" s="379"/>
      <c r="E685" s="379"/>
      <c r="F685" s="379"/>
      <c r="G685" s="379"/>
      <c r="H685" s="379"/>
      <c r="I685" s="379"/>
      <c r="J685" s="379"/>
      <c r="K685" s="379"/>
      <c r="L685" s="379"/>
      <c r="M685" s="379"/>
      <c r="N685" s="379"/>
      <c r="O685" s="379"/>
      <c r="P685" s="379"/>
      <c r="Q685" s="379"/>
      <c r="R685" s="379"/>
      <c r="S685" s="379"/>
      <c r="T685" s="379"/>
      <c r="U685" s="379"/>
      <c r="V685" s="379"/>
    </row>
    <row r="686" spans="2:22" s="371" customFormat="1" x14ac:dyDescent="0.2">
      <c r="B686" s="379"/>
      <c r="C686" s="379"/>
      <c r="D686" s="379"/>
      <c r="E686" s="379"/>
      <c r="F686" s="379"/>
      <c r="G686" s="379"/>
      <c r="H686" s="379"/>
      <c r="I686" s="379"/>
      <c r="J686" s="379"/>
      <c r="K686" s="379"/>
      <c r="L686" s="379"/>
      <c r="M686" s="379"/>
      <c r="N686" s="379"/>
      <c r="O686" s="379"/>
      <c r="P686" s="379"/>
      <c r="Q686" s="379"/>
      <c r="R686" s="379"/>
      <c r="S686" s="379"/>
      <c r="T686" s="379"/>
      <c r="U686" s="379"/>
      <c r="V686" s="379"/>
    </row>
    <row r="687" spans="2:22" s="371" customFormat="1" x14ac:dyDescent="0.2">
      <c r="B687" s="379"/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  <c r="S687" s="379"/>
      <c r="T687" s="379"/>
      <c r="U687" s="379"/>
      <c r="V687" s="379"/>
    </row>
    <row r="688" spans="2:22" s="371" customFormat="1" x14ac:dyDescent="0.2">
      <c r="B688" s="379"/>
      <c r="C688" s="379"/>
      <c r="D688" s="379"/>
      <c r="E688" s="379"/>
      <c r="F688" s="379"/>
      <c r="G688" s="379"/>
      <c r="H688" s="379"/>
      <c r="I688" s="379"/>
      <c r="J688" s="379"/>
      <c r="K688" s="379"/>
      <c r="L688" s="379"/>
      <c r="M688" s="379"/>
      <c r="N688" s="379"/>
      <c r="O688" s="379"/>
      <c r="P688" s="379"/>
      <c r="Q688" s="379"/>
      <c r="R688" s="379"/>
      <c r="S688" s="379"/>
      <c r="T688" s="379"/>
      <c r="U688" s="379"/>
      <c r="V688" s="379"/>
    </row>
    <row r="689" spans="2:22" s="371" customFormat="1" x14ac:dyDescent="0.2">
      <c r="B689" s="379"/>
      <c r="C689" s="379"/>
      <c r="D689" s="379"/>
      <c r="E689" s="379"/>
      <c r="F689" s="379"/>
      <c r="G689" s="379"/>
      <c r="H689" s="379"/>
      <c r="I689" s="379"/>
      <c r="J689" s="379"/>
      <c r="K689" s="379"/>
      <c r="L689" s="379"/>
      <c r="M689" s="379"/>
      <c r="N689" s="379"/>
      <c r="O689" s="379"/>
      <c r="P689" s="379"/>
      <c r="Q689" s="379"/>
      <c r="R689" s="379"/>
      <c r="S689" s="379"/>
      <c r="T689" s="379"/>
      <c r="U689" s="379"/>
      <c r="V689" s="379"/>
    </row>
    <row r="690" spans="2:22" s="371" customFormat="1" x14ac:dyDescent="0.2">
      <c r="B690" s="379"/>
      <c r="C690" s="379"/>
      <c r="D690" s="379"/>
      <c r="E690" s="379"/>
      <c r="F690" s="379"/>
      <c r="G690" s="379"/>
      <c r="H690" s="379"/>
      <c r="I690" s="379"/>
      <c r="J690" s="379"/>
      <c r="K690" s="379"/>
      <c r="L690" s="379"/>
      <c r="M690" s="379"/>
      <c r="N690" s="379"/>
      <c r="O690" s="379"/>
      <c r="P690" s="379"/>
      <c r="Q690" s="379"/>
      <c r="R690" s="379"/>
      <c r="S690" s="379"/>
      <c r="T690" s="379"/>
      <c r="U690" s="379"/>
      <c r="V690" s="379"/>
    </row>
    <row r="691" spans="2:22" s="371" customFormat="1" x14ac:dyDescent="0.2">
      <c r="B691" s="379"/>
      <c r="C691" s="379"/>
      <c r="D691" s="379"/>
      <c r="E691" s="379"/>
      <c r="F691" s="379"/>
      <c r="G691" s="379"/>
      <c r="H691" s="379"/>
      <c r="I691" s="379"/>
      <c r="J691" s="379"/>
      <c r="K691" s="379"/>
      <c r="L691" s="379"/>
      <c r="M691" s="379"/>
      <c r="N691" s="379"/>
      <c r="O691" s="379"/>
      <c r="P691" s="379"/>
      <c r="Q691" s="379"/>
      <c r="R691" s="379"/>
      <c r="S691" s="379"/>
      <c r="T691" s="379"/>
      <c r="U691" s="379"/>
      <c r="V691" s="379"/>
    </row>
    <row r="692" spans="2:22" s="371" customFormat="1" x14ac:dyDescent="0.2">
      <c r="B692" s="379"/>
      <c r="C692" s="379"/>
      <c r="D692" s="379"/>
      <c r="E692" s="379"/>
      <c r="F692" s="379"/>
      <c r="G692" s="379"/>
      <c r="H692" s="379"/>
      <c r="I692" s="379"/>
      <c r="J692" s="379"/>
      <c r="K692" s="379"/>
      <c r="L692" s="379"/>
      <c r="M692" s="379"/>
      <c r="N692" s="379"/>
      <c r="O692" s="379"/>
      <c r="P692" s="379"/>
      <c r="Q692" s="379"/>
      <c r="R692" s="379"/>
      <c r="S692" s="379"/>
      <c r="T692" s="379"/>
      <c r="U692" s="379"/>
      <c r="V692" s="379"/>
    </row>
    <row r="693" spans="2:22" s="371" customFormat="1" x14ac:dyDescent="0.2">
      <c r="B693" s="379"/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  <c r="S693" s="379"/>
      <c r="T693" s="379"/>
      <c r="U693" s="379"/>
      <c r="V693" s="379"/>
    </row>
    <row r="694" spans="2:22" s="371" customFormat="1" x14ac:dyDescent="0.2">
      <c r="B694" s="379"/>
      <c r="C694" s="379"/>
      <c r="D694" s="379"/>
      <c r="E694" s="379"/>
      <c r="F694" s="379"/>
      <c r="G694" s="379"/>
      <c r="H694" s="379"/>
      <c r="I694" s="379"/>
      <c r="J694" s="379"/>
      <c r="K694" s="379"/>
      <c r="L694" s="379"/>
      <c r="M694" s="379"/>
      <c r="N694" s="379"/>
      <c r="O694" s="379"/>
      <c r="P694" s="379"/>
      <c r="Q694" s="379"/>
      <c r="R694" s="379"/>
      <c r="S694" s="379"/>
      <c r="T694" s="379"/>
      <c r="U694" s="379"/>
      <c r="V694" s="379"/>
    </row>
    <row r="695" spans="2:22" s="371" customFormat="1" x14ac:dyDescent="0.2">
      <c r="B695" s="379"/>
      <c r="C695" s="379"/>
      <c r="D695" s="379"/>
      <c r="E695" s="379"/>
      <c r="F695" s="379"/>
      <c r="G695" s="379"/>
      <c r="H695" s="379"/>
      <c r="I695" s="379"/>
      <c r="J695" s="379"/>
      <c r="K695" s="379"/>
      <c r="L695" s="379"/>
      <c r="M695" s="379"/>
      <c r="N695" s="379"/>
      <c r="O695" s="379"/>
      <c r="P695" s="379"/>
      <c r="Q695" s="379"/>
      <c r="R695" s="379"/>
      <c r="S695" s="379"/>
      <c r="T695" s="379"/>
      <c r="U695" s="379"/>
      <c r="V695" s="379"/>
    </row>
    <row r="696" spans="2:22" s="371" customFormat="1" x14ac:dyDescent="0.2">
      <c r="B696" s="379"/>
      <c r="C696" s="379"/>
      <c r="D696" s="379"/>
      <c r="E696" s="379"/>
      <c r="F696" s="379"/>
      <c r="G696" s="379"/>
      <c r="H696" s="379"/>
      <c r="I696" s="379"/>
      <c r="J696" s="379"/>
      <c r="K696" s="379"/>
      <c r="L696" s="379"/>
      <c r="M696" s="379"/>
      <c r="N696" s="379"/>
      <c r="O696" s="379"/>
      <c r="P696" s="379"/>
      <c r="Q696" s="379"/>
      <c r="R696" s="379"/>
      <c r="S696" s="379"/>
      <c r="T696" s="379"/>
      <c r="U696" s="379"/>
      <c r="V696" s="379"/>
    </row>
    <row r="697" spans="2:22" s="371" customFormat="1" x14ac:dyDescent="0.2"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  <c r="S697" s="379"/>
      <c r="T697" s="379"/>
      <c r="U697" s="379"/>
      <c r="V697" s="379"/>
    </row>
    <row r="698" spans="2:22" s="371" customFormat="1" x14ac:dyDescent="0.2">
      <c r="B698" s="379"/>
      <c r="C698" s="379"/>
      <c r="D698" s="379"/>
      <c r="E698" s="379"/>
      <c r="F698" s="379"/>
      <c r="G698" s="379"/>
      <c r="H698" s="379"/>
      <c r="I698" s="379"/>
      <c r="J698" s="379"/>
      <c r="K698" s="379"/>
      <c r="L698" s="379"/>
      <c r="M698" s="379"/>
      <c r="N698" s="379"/>
      <c r="O698" s="379"/>
      <c r="P698" s="379"/>
      <c r="Q698" s="379"/>
      <c r="R698" s="379"/>
      <c r="S698" s="379"/>
      <c r="T698" s="379"/>
      <c r="U698" s="379"/>
      <c r="V698" s="379"/>
    </row>
    <row r="699" spans="2:22" s="371" customFormat="1" x14ac:dyDescent="0.2">
      <c r="B699" s="379"/>
      <c r="C699" s="379"/>
      <c r="D699" s="379"/>
      <c r="E699" s="379"/>
      <c r="F699" s="379"/>
      <c r="G699" s="379"/>
      <c r="H699" s="379"/>
      <c r="I699" s="379"/>
      <c r="J699" s="379"/>
      <c r="K699" s="379"/>
      <c r="L699" s="379"/>
      <c r="M699" s="379"/>
      <c r="N699" s="379"/>
      <c r="O699" s="379"/>
      <c r="P699" s="379"/>
      <c r="Q699" s="379"/>
      <c r="R699" s="379"/>
      <c r="S699" s="379"/>
      <c r="T699" s="379"/>
      <c r="U699" s="379"/>
      <c r="V699" s="379"/>
    </row>
    <row r="700" spans="2:22" s="371" customFormat="1" x14ac:dyDescent="0.2">
      <c r="B700" s="379"/>
      <c r="C700" s="379"/>
      <c r="D700" s="379"/>
      <c r="E700" s="379"/>
      <c r="F700" s="379"/>
      <c r="G700" s="379"/>
      <c r="H700" s="379"/>
      <c r="I700" s="379"/>
      <c r="J700" s="379"/>
      <c r="K700" s="379"/>
      <c r="L700" s="379"/>
      <c r="M700" s="379"/>
      <c r="N700" s="379"/>
      <c r="O700" s="379"/>
      <c r="P700" s="379"/>
      <c r="Q700" s="379"/>
      <c r="R700" s="379"/>
      <c r="S700" s="379"/>
      <c r="T700" s="379"/>
      <c r="U700" s="379"/>
      <c r="V700" s="379"/>
    </row>
    <row r="701" spans="2:22" s="371" customFormat="1" x14ac:dyDescent="0.2">
      <c r="B701" s="379"/>
      <c r="C701" s="379"/>
      <c r="D701" s="379"/>
      <c r="E701" s="379"/>
      <c r="F701" s="379"/>
      <c r="G701" s="379"/>
      <c r="H701" s="379"/>
      <c r="I701" s="379"/>
      <c r="J701" s="379"/>
      <c r="K701" s="379"/>
      <c r="L701" s="379"/>
      <c r="M701" s="379"/>
      <c r="N701" s="379"/>
      <c r="O701" s="379"/>
      <c r="P701" s="379"/>
      <c r="Q701" s="379"/>
      <c r="R701" s="379"/>
      <c r="S701" s="379"/>
      <c r="T701" s="379"/>
      <c r="U701" s="379"/>
      <c r="V701" s="379"/>
    </row>
    <row r="702" spans="2:22" s="371" customFormat="1" x14ac:dyDescent="0.2">
      <c r="B702" s="379"/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  <c r="S702" s="379"/>
      <c r="T702" s="379"/>
      <c r="U702" s="379"/>
      <c r="V702" s="379"/>
    </row>
    <row r="703" spans="2:22" s="371" customFormat="1" x14ac:dyDescent="0.2">
      <c r="B703" s="379"/>
      <c r="C703" s="379"/>
      <c r="D703" s="379"/>
      <c r="E703" s="379"/>
      <c r="F703" s="379"/>
      <c r="G703" s="379"/>
      <c r="H703" s="379"/>
      <c r="I703" s="379"/>
      <c r="J703" s="379"/>
      <c r="K703" s="379"/>
      <c r="L703" s="379"/>
      <c r="M703" s="379"/>
      <c r="N703" s="379"/>
      <c r="O703" s="379"/>
      <c r="P703" s="379"/>
      <c r="Q703" s="379"/>
      <c r="R703" s="379"/>
      <c r="S703" s="379"/>
      <c r="T703" s="379"/>
      <c r="U703" s="379"/>
      <c r="V703" s="379"/>
    </row>
    <row r="704" spans="2:22" s="371" customFormat="1" x14ac:dyDescent="0.2">
      <c r="B704" s="379"/>
      <c r="C704" s="379"/>
      <c r="D704" s="379"/>
      <c r="E704" s="379"/>
      <c r="F704" s="379"/>
      <c r="G704" s="379"/>
      <c r="H704" s="379"/>
      <c r="I704" s="379"/>
      <c r="J704" s="379"/>
      <c r="K704" s="379"/>
      <c r="L704" s="379"/>
      <c r="M704" s="379"/>
      <c r="N704" s="379"/>
      <c r="O704" s="379"/>
      <c r="P704" s="379"/>
      <c r="Q704" s="379"/>
      <c r="R704" s="379"/>
      <c r="S704" s="379"/>
      <c r="T704" s="379"/>
      <c r="U704" s="379"/>
      <c r="V704" s="379"/>
    </row>
    <row r="705" spans="2:22" s="371" customFormat="1" x14ac:dyDescent="0.2">
      <c r="B705" s="379"/>
      <c r="C705" s="379"/>
      <c r="D705" s="379"/>
      <c r="E705" s="379"/>
      <c r="F705" s="379"/>
      <c r="G705" s="379"/>
      <c r="H705" s="379"/>
      <c r="I705" s="379"/>
      <c r="J705" s="379"/>
      <c r="K705" s="379"/>
      <c r="L705" s="379"/>
      <c r="M705" s="379"/>
      <c r="N705" s="379"/>
      <c r="O705" s="379"/>
      <c r="P705" s="379"/>
      <c r="Q705" s="379"/>
      <c r="R705" s="379"/>
      <c r="S705" s="379"/>
      <c r="T705" s="379"/>
      <c r="U705" s="379"/>
      <c r="V705" s="379"/>
    </row>
    <row r="706" spans="2:22" s="371" customFormat="1" x14ac:dyDescent="0.2">
      <c r="B706" s="379"/>
      <c r="C706" s="379"/>
      <c r="D706" s="379"/>
      <c r="E706" s="379"/>
      <c r="F706" s="379"/>
      <c r="G706" s="379"/>
      <c r="H706" s="379"/>
      <c r="I706" s="379"/>
      <c r="J706" s="379"/>
      <c r="K706" s="379"/>
      <c r="L706" s="379"/>
      <c r="M706" s="379"/>
      <c r="N706" s="379"/>
      <c r="O706" s="379"/>
      <c r="P706" s="379"/>
      <c r="Q706" s="379"/>
      <c r="R706" s="379"/>
      <c r="S706" s="379"/>
      <c r="T706" s="379"/>
      <c r="U706" s="379"/>
      <c r="V706" s="379"/>
    </row>
    <row r="707" spans="2:22" s="371" customFormat="1" x14ac:dyDescent="0.2">
      <c r="B707" s="379"/>
      <c r="C707" s="379"/>
      <c r="D707" s="379"/>
      <c r="E707" s="379"/>
      <c r="F707" s="379"/>
      <c r="G707" s="379"/>
      <c r="H707" s="379"/>
      <c r="I707" s="379"/>
      <c r="J707" s="379"/>
      <c r="K707" s="379"/>
      <c r="L707" s="379"/>
      <c r="M707" s="379"/>
      <c r="N707" s="379"/>
      <c r="O707" s="379"/>
      <c r="P707" s="379"/>
      <c r="Q707" s="379"/>
      <c r="R707" s="379"/>
      <c r="S707" s="379"/>
      <c r="T707" s="379"/>
      <c r="U707" s="379"/>
      <c r="V707" s="379"/>
    </row>
    <row r="708" spans="2:22" s="371" customFormat="1" x14ac:dyDescent="0.2">
      <c r="B708" s="379"/>
      <c r="C708" s="379"/>
      <c r="D708" s="379"/>
      <c r="E708" s="379"/>
      <c r="F708" s="379"/>
      <c r="G708" s="379"/>
      <c r="H708" s="379"/>
      <c r="I708" s="379"/>
      <c r="J708" s="379"/>
      <c r="K708" s="379"/>
      <c r="L708" s="379"/>
      <c r="M708" s="379"/>
      <c r="N708" s="379"/>
      <c r="O708" s="379"/>
      <c r="P708" s="379"/>
      <c r="Q708" s="379"/>
      <c r="R708" s="379"/>
      <c r="S708" s="379"/>
      <c r="T708" s="379"/>
      <c r="U708" s="379"/>
      <c r="V708" s="379"/>
    </row>
    <row r="709" spans="2:22" s="371" customFormat="1" x14ac:dyDescent="0.2">
      <c r="B709" s="379"/>
      <c r="C709" s="379"/>
      <c r="D709" s="379"/>
      <c r="E709" s="379"/>
      <c r="F709" s="379"/>
      <c r="G709" s="379"/>
      <c r="H709" s="379"/>
      <c r="I709" s="379"/>
      <c r="J709" s="379"/>
      <c r="K709" s="379"/>
      <c r="L709" s="379"/>
      <c r="M709" s="379"/>
      <c r="N709" s="379"/>
      <c r="O709" s="379"/>
      <c r="P709" s="379"/>
      <c r="Q709" s="379"/>
      <c r="R709" s="379"/>
      <c r="S709" s="379"/>
      <c r="T709" s="379"/>
      <c r="U709" s="379"/>
      <c r="V709" s="379"/>
    </row>
    <row r="710" spans="2:22" s="371" customFormat="1" x14ac:dyDescent="0.2">
      <c r="B710" s="379"/>
      <c r="C710" s="379"/>
      <c r="D710" s="379"/>
      <c r="E710" s="379"/>
      <c r="F710" s="379"/>
      <c r="G710" s="379"/>
      <c r="H710" s="379"/>
      <c r="I710" s="379"/>
      <c r="J710" s="379"/>
      <c r="K710" s="379"/>
      <c r="L710" s="379"/>
      <c r="M710" s="379"/>
      <c r="N710" s="379"/>
      <c r="O710" s="379"/>
      <c r="P710" s="379"/>
      <c r="Q710" s="379"/>
      <c r="R710" s="379"/>
      <c r="S710" s="379"/>
      <c r="T710" s="379"/>
      <c r="U710" s="379"/>
      <c r="V710" s="379"/>
    </row>
    <row r="711" spans="2:22" s="371" customFormat="1" x14ac:dyDescent="0.2">
      <c r="B711" s="379"/>
      <c r="C711" s="379"/>
      <c r="D711" s="379"/>
      <c r="E711" s="379"/>
      <c r="F711" s="379"/>
      <c r="G711" s="379"/>
      <c r="H711" s="379"/>
      <c r="I711" s="379"/>
      <c r="J711" s="379"/>
      <c r="K711" s="379"/>
      <c r="L711" s="379"/>
      <c r="M711" s="379"/>
      <c r="N711" s="379"/>
      <c r="O711" s="379"/>
      <c r="P711" s="379"/>
      <c r="Q711" s="379"/>
      <c r="R711" s="379"/>
      <c r="S711" s="379"/>
      <c r="T711" s="379"/>
      <c r="U711" s="379"/>
      <c r="V711" s="379"/>
    </row>
    <row r="712" spans="2:22" s="371" customFormat="1" x14ac:dyDescent="0.2">
      <c r="B712" s="379"/>
      <c r="C712" s="379"/>
      <c r="D712" s="379"/>
      <c r="E712" s="379"/>
      <c r="F712" s="379"/>
      <c r="G712" s="379"/>
      <c r="H712" s="379"/>
      <c r="I712" s="379"/>
      <c r="J712" s="379"/>
      <c r="K712" s="379"/>
      <c r="L712" s="379"/>
      <c r="M712" s="379"/>
      <c r="N712" s="379"/>
      <c r="O712" s="379"/>
      <c r="P712" s="379"/>
      <c r="Q712" s="379"/>
      <c r="R712" s="379"/>
      <c r="S712" s="379"/>
      <c r="T712" s="379"/>
      <c r="U712" s="379"/>
      <c r="V712" s="379"/>
    </row>
    <row r="713" spans="2:22" s="371" customFormat="1" x14ac:dyDescent="0.2">
      <c r="B713" s="379"/>
      <c r="C713" s="379"/>
      <c r="D713" s="379"/>
      <c r="E713" s="379"/>
      <c r="F713" s="379"/>
      <c r="G713" s="379"/>
      <c r="H713" s="379"/>
      <c r="I713" s="379"/>
      <c r="J713" s="379"/>
      <c r="K713" s="379"/>
      <c r="L713" s="379"/>
      <c r="M713" s="379"/>
      <c r="N713" s="379"/>
      <c r="O713" s="379"/>
      <c r="P713" s="379"/>
      <c r="Q713" s="379"/>
      <c r="R713" s="379"/>
      <c r="S713" s="379"/>
      <c r="T713" s="379"/>
      <c r="U713" s="379"/>
      <c r="V713" s="379"/>
    </row>
    <row r="714" spans="2:22" s="371" customFormat="1" x14ac:dyDescent="0.2">
      <c r="B714" s="379"/>
      <c r="C714" s="379"/>
      <c r="D714" s="379"/>
      <c r="E714" s="379"/>
      <c r="F714" s="379"/>
      <c r="G714" s="379"/>
      <c r="H714" s="379"/>
      <c r="I714" s="379"/>
      <c r="J714" s="379"/>
      <c r="K714" s="379"/>
      <c r="L714" s="379"/>
      <c r="M714" s="379"/>
      <c r="N714" s="379"/>
      <c r="O714" s="379"/>
      <c r="P714" s="379"/>
      <c r="Q714" s="379"/>
      <c r="R714" s="379"/>
      <c r="S714" s="379"/>
      <c r="T714" s="379"/>
      <c r="U714" s="379"/>
      <c r="V714" s="379"/>
    </row>
    <row r="715" spans="2:22" s="371" customFormat="1" x14ac:dyDescent="0.2">
      <c r="B715" s="379"/>
      <c r="C715" s="379"/>
      <c r="D715" s="379"/>
      <c r="E715" s="379"/>
      <c r="F715" s="379"/>
      <c r="G715" s="379"/>
      <c r="H715" s="379"/>
      <c r="I715" s="379"/>
      <c r="J715" s="379"/>
      <c r="K715" s="379"/>
      <c r="L715" s="379"/>
      <c r="M715" s="379"/>
      <c r="N715" s="379"/>
      <c r="O715" s="379"/>
      <c r="P715" s="379"/>
      <c r="Q715" s="379"/>
      <c r="R715" s="379"/>
      <c r="S715" s="379"/>
      <c r="T715" s="379"/>
      <c r="U715" s="379"/>
      <c r="V715" s="379"/>
    </row>
    <row r="716" spans="2:22" s="371" customFormat="1" x14ac:dyDescent="0.2">
      <c r="B716" s="379"/>
      <c r="C716" s="379"/>
      <c r="D716" s="379"/>
      <c r="E716" s="379"/>
      <c r="F716" s="379"/>
      <c r="G716" s="379"/>
      <c r="H716" s="379"/>
      <c r="I716" s="379"/>
      <c r="J716" s="379"/>
      <c r="K716" s="379"/>
      <c r="L716" s="379"/>
      <c r="M716" s="379"/>
      <c r="N716" s="379"/>
      <c r="O716" s="379"/>
      <c r="P716" s="379"/>
      <c r="Q716" s="379"/>
      <c r="R716" s="379"/>
      <c r="S716" s="379"/>
      <c r="T716" s="379"/>
      <c r="U716" s="379"/>
      <c r="V716" s="379"/>
    </row>
    <row r="717" spans="2:22" s="371" customFormat="1" x14ac:dyDescent="0.2">
      <c r="B717" s="379"/>
      <c r="C717" s="379"/>
      <c r="D717" s="379"/>
      <c r="E717" s="379"/>
      <c r="F717" s="379"/>
      <c r="G717" s="379"/>
      <c r="H717" s="379"/>
      <c r="I717" s="379"/>
      <c r="J717" s="379"/>
      <c r="K717" s="379"/>
      <c r="L717" s="379"/>
      <c r="M717" s="379"/>
      <c r="N717" s="379"/>
      <c r="O717" s="379"/>
      <c r="P717" s="379"/>
      <c r="Q717" s="379"/>
      <c r="R717" s="379"/>
      <c r="S717" s="379"/>
      <c r="T717" s="379"/>
      <c r="U717" s="379"/>
      <c r="V717" s="379"/>
    </row>
    <row r="718" spans="2:22" s="371" customFormat="1" x14ac:dyDescent="0.2">
      <c r="B718" s="379"/>
      <c r="C718" s="379"/>
      <c r="D718" s="379"/>
      <c r="E718" s="379"/>
      <c r="F718" s="379"/>
      <c r="G718" s="379"/>
      <c r="H718" s="379"/>
      <c r="I718" s="379"/>
      <c r="J718" s="379"/>
      <c r="K718" s="379"/>
      <c r="L718" s="379"/>
      <c r="M718" s="379"/>
      <c r="N718" s="379"/>
      <c r="O718" s="379"/>
      <c r="P718" s="379"/>
      <c r="Q718" s="379"/>
      <c r="R718" s="379"/>
      <c r="S718" s="379"/>
      <c r="T718" s="379"/>
      <c r="U718" s="379"/>
      <c r="V718" s="379"/>
    </row>
    <row r="719" spans="2:22" s="371" customFormat="1" x14ac:dyDescent="0.2">
      <c r="B719" s="379"/>
      <c r="C719" s="379"/>
      <c r="D719" s="379"/>
      <c r="E719" s="379"/>
      <c r="F719" s="379"/>
      <c r="G719" s="379"/>
      <c r="H719" s="379"/>
      <c r="I719" s="379"/>
      <c r="J719" s="379"/>
      <c r="K719" s="379"/>
      <c r="L719" s="379"/>
      <c r="M719" s="379"/>
      <c r="N719" s="379"/>
      <c r="O719" s="379"/>
      <c r="P719" s="379"/>
      <c r="Q719" s="379"/>
      <c r="R719" s="379"/>
      <c r="S719" s="379"/>
      <c r="T719" s="379"/>
      <c r="U719" s="379"/>
      <c r="V719" s="379"/>
    </row>
    <row r="720" spans="2:22" s="371" customFormat="1" x14ac:dyDescent="0.2">
      <c r="B720" s="379"/>
      <c r="C720" s="379"/>
      <c r="D720" s="379"/>
      <c r="E720" s="379"/>
      <c r="F720" s="379"/>
      <c r="G720" s="379"/>
      <c r="H720" s="379"/>
      <c r="I720" s="379"/>
      <c r="J720" s="379"/>
      <c r="K720" s="379"/>
      <c r="L720" s="379"/>
      <c r="M720" s="379"/>
      <c r="N720" s="379"/>
      <c r="O720" s="379"/>
      <c r="P720" s="379"/>
      <c r="Q720" s="379"/>
      <c r="R720" s="379"/>
      <c r="S720" s="379"/>
      <c r="T720" s="379"/>
      <c r="U720" s="379"/>
      <c r="V720" s="379"/>
    </row>
    <row r="721" spans="2:22" s="371" customFormat="1" x14ac:dyDescent="0.2">
      <c r="B721" s="379"/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  <c r="S721" s="379"/>
      <c r="T721" s="379"/>
      <c r="U721" s="379"/>
      <c r="V721" s="379"/>
    </row>
    <row r="722" spans="2:22" s="371" customFormat="1" x14ac:dyDescent="0.2">
      <c r="B722" s="379"/>
      <c r="C722" s="379"/>
      <c r="D722" s="379"/>
      <c r="E722" s="379"/>
      <c r="F722" s="379"/>
      <c r="G722" s="379"/>
      <c r="H722" s="379"/>
      <c r="I722" s="379"/>
      <c r="J722" s="379"/>
      <c r="K722" s="379"/>
      <c r="L722" s="379"/>
      <c r="M722" s="379"/>
      <c r="N722" s="379"/>
      <c r="O722" s="379"/>
      <c r="P722" s="379"/>
      <c r="Q722" s="379"/>
      <c r="R722" s="379"/>
      <c r="S722" s="379"/>
      <c r="T722" s="379"/>
      <c r="U722" s="379"/>
      <c r="V722" s="379"/>
    </row>
    <row r="723" spans="2:22" s="371" customFormat="1" x14ac:dyDescent="0.2">
      <c r="B723" s="379"/>
      <c r="C723" s="379"/>
      <c r="D723" s="379"/>
      <c r="E723" s="379"/>
      <c r="F723" s="379"/>
      <c r="G723" s="379"/>
      <c r="H723" s="379"/>
      <c r="I723" s="379"/>
      <c r="J723" s="379"/>
      <c r="K723" s="379"/>
      <c r="L723" s="379"/>
      <c r="M723" s="379"/>
      <c r="N723" s="379"/>
      <c r="O723" s="379"/>
      <c r="P723" s="379"/>
      <c r="Q723" s="379"/>
      <c r="R723" s="379"/>
      <c r="S723" s="379"/>
      <c r="T723" s="379"/>
      <c r="U723" s="379"/>
      <c r="V723" s="379"/>
    </row>
    <row r="724" spans="2:22" s="371" customFormat="1" x14ac:dyDescent="0.2">
      <c r="B724" s="379"/>
      <c r="C724" s="379"/>
      <c r="D724" s="379"/>
      <c r="E724" s="379"/>
      <c r="F724" s="379"/>
      <c r="G724" s="379"/>
      <c r="H724" s="379"/>
      <c r="I724" s="379"/>
      <c r="J724" s="379"/>
      <c r="K724" s="379"/>
      <c r="L724" s="379"/>
      <c r="M724" s="379"/>
      <c r="N724" s="379"/>
      <c r="O724" s="379"/>
      <c r="P724" s="379"/>
      <c r="Q724" s="379"/>
      <c r="R724" s="379"/>
      <c r="S724" s="379"/>
      <c r="T724" s="379"/>
      <c r="U724" s="379"/>
      <c r="V724" s="379"/>
    </row>
    <row r="725" spans="2:22" s="371" customFormat="1" x14ac:dyDescent="0.2">
      <c r="B725" s="379"/>
      <c r="C725" s="379"/>
      <c r="D725" s="379"/>
      <c r="E725" s="379"/>
      <c r="F725" s="379"/>
      <c r="G725" s="379"/>
      <c r="H725" s="379"/>
      <c r="I725" s="379"/>
      <c r="J725" s="379"/>
      <c r="K725" s="379"/>
      <c r="L725" s="379"/>
      <c r="M725" s="379"/>
      <c r="N725" s="379"/>
      <c r="O725" s="379"/>
      <c r="P725" s="379"/>
      <c r="Q725" s="379"/>
      <c r="R725" s="379"/>
      <c r="S725" s="379"/>
      <c r="T725" s="379"/>
      <c r="U725" s="379"/>
      <c r="V725" s="379"/>
    </row>
    <row r="726" spans="2:22" s="371" customFormat="1" x14ac:dyDescent="0.2">
      <c r="B726" s="379"/>
      <c r="C726" s="379"/>
      <c r="D726" s="379"/>
      <c r="E726" s="379"/>
      <c r="F726" s="379"/>
      <c r="G726" s="379"/>
      <c r="H726" s="379"/>
      <c r="I726" s="379"/>
      <c r="J726" s="379"/>
      <c r="K726" s="379"/>
      <c r="L726" s="379"/>
      <c r="M726" s="379"/>
      <c r="N726" s="379"/>
      <c r="O726" s="379"/>
      <c r="P726" s="379"/>
      <c r="Q726" s="379"/>
      <c r="R726" s="379"/>
      <c r="S726" s="379"/>
      <c r="T726" s="379"/>
      <c r="U726" s="379"/>
      <c r="V726" s="379"/>
    </row>
    <row r="727" spans="2:22" s="371" customFormat="1" x14ac:dyDescent="0.2">
      <c r="B727" s="379"/>
      <c r="C727" s="379"/>
      <c r="D727" s="379"/>
      <c r="E727" s="379"/>
      <c r="F727" s="379"/>
      <c r="G727" s="379"/>
      <c r="H727" s="379"/>
      <c r="I727" s="379"/>
      <c r="J727" s="379"/>
      <c r="K727" s="379"/>
      <c r="L727" s="379"/>
      <c r="M727" s="379"/>
      <c r="N727" s="379"/>
      <c r="O727" s="379"/>
      <c r="P727" s="379"/>
      <c r="Q727" s="379"/>
      <c r="R727" s="379"/>
      <c r="S727" s="379"/>
      <c r="T727" s="379"/>
      <c r="U727" s="379"/>
      <c r="V727" s="379"/>
    </row>
    <row r="728" spans="2:22" s="371" customFormat="1" x14ac:dyDescent="0.2">
      <c r="B728" s="379"/>
      <c r="C728" s="379"/>
      <c r="D728" s="379"/>
      <c r="E728" s="379"/>
      <c r="F728" s="379"/>
      <c r="G728" s="379"/>
      <c r="H728" s="379"/>
      <c r="I728" s="379"/>
      <c r="J728" s="379"/>
      <c r="K728" s="379"/>
      <c r="L728" s="379"/>
      <c r="M728" s="379"/>
      <c r="N728" s="379"/>
      <c r="O728" s="379"/>
      <c r="P728" s="379"/>
      <c r="Q728" s="379"/>
      <c r="R728" s="379"/>
      <c r="S728" s="379"/>
      <c r="T728" s="379"/>
      <c r="U728" s="379"/>
      <c r="V728" s="379"/>
    </row>
    <row r="729" spans="2:22" s="371" customFormat="1" x14ac:dyDescent="0.2">
      <c r="B729" s="379"/>
      <c r="C729" s="379"/>
      <c r="D729" s="379"/>
      <c r="E729" s="379"/>
      <c r="F729" s="379"/>
      <c r="G729" s="379"/>
      <c r="H729" s="379"/>
      <c r="I729" s="379"/>
      <c r="J729" s="379"/>
      <c r="K729" s="379"/>
      <c r="L729" s="379"/>
      <c r="M729" s="379"/>
      <c r="N729" s="379"/>
      <c r="O729" s="379"/>
      <c r="P729" s="379"/>
      <c r="Q729" s="379"/>
      <c r="R729" s="379"/>
      <c r="S729" s="379"/>
      <c r="T729" s="379"/>
      <c r="U729" s="379"/>
      <c r="V729" s="379"/>
    </row>
    <row r="730" spans="2:22" s="371" customFormat="1" x14ac:dyDescent="0.2">
      <c r="B730" s="379"/>
      <c r="C730" s="379"/>
      <c r="D730" s="379"/>
      <c r="E730" s="379"/>
      <c r="F730" s="379"/>
      <c r="G730" s="379"/>
      <c r="H730" s="379"/>
      <c r="I730" s="379"/>
      <c r="J730" s="379"/>
      <c r="K730" s="379"/>
      <c r="L730" s="379"/>
      <c r="M730" s="379"/>
      <c r="N730" s="379"/>
      <c r="O730" s="379"/>
      <c r="P730" s="379"/>
      <c r="Q730" s="379"/>
      <c r="R730" s="379"/>
      <c r="S730" s="379"/>
      <c r="T730" s="379"/>
      <c r="U730" s="379"/>
      <c r="V730" s="379"/>
    </row>
    <row r="731" spans="2:22" s="371" customFormat="1" x14ac:dyDescent="0.2">
      <c r="B731" s="379"/>
      <c r="C731" s="379"/>
      <c r="D731" s="379"/>
      <c r="E731" s="379"/>
      <c r="F731" s="379"/>
      <c r="G731" s="379"/>
      <c r="H731" s="379"/>
      <c r="I731" s="379"/>
      <c r="J731" s="379"/>
      <c r="K731" s="379"/>
      <c r="L731" s="379"/>
      <c r="M731" s="379"/>
      <c r="N731" s="379"/>
      <c r="O731" s="379"/>
      <c r="P731" s="379"/>
      <c r="Q731" s="379"/>
      <c r="R731" s="379"/>
      <c r="S731" s="379"/>
      <c r="T731" s="379"/>
      <c r="U731" s="379"/>
      <c r="V731" s="379"/>
    </row>
    <row r="732" spans="2:22" s="371" customFormat="1" x14ac:dyDescent="0.2">
      <c r="B732" s="379"/>
      <c r="C732" s="379"/>
      <c r="D732" s="379"/>
      <c r="E732" s="379"/>
      <c r="F732" s="379"/>
      <c r="G732" s="379"/>
      <c r="H732" s="379"/>
      <c r="I732" s="379"/>
      <c r="J732" s="379"/>
      <c r="K732" s="379"/>
      <c r="L732" s="379"/>
      <c r="M732" s="379"/>
      <c r="N732" s="379"/>
      <c r="O732" s="379"/>
      <c r="P732" s="379"/>
      <c r="Q732" s="379"/>
      <c r="R732" s="379"/>
      <c r="S732" s="379"/>
      <c r="T732" s="379"/>
      <c r="U732" s="379"/>
      <c r="V732" s="379"/>
    </row>
    <row r="733" spans="2:22" s="371" customFormat="1" x14ac:dyDescent="0.2">
      <c r="B733" s="379"/>
      <c r="C733" s="379"/>
      <c r="D733" s="379"/>
      <c r="E733" s="379"/>
      <c r="F733" s="379"/>
      <c r="G733" s="379"/>
      <c r="H733" s="379"/>
      <c r="I733" s="379"/>
      <c r="J733" s="379"/>
      <c r="K733" s="379"/>
      <c r="L733" s="379"/>
      <c r="M733" s="379"/>
      <c r="N733" s="379"/>
      <c r="O733" s="379"/>
      <c r="P733" s="379"/>
      <c r="Q733" s="379"/>
      <c r="R733" s="379"/>
      <c r="S733" s="379"/>
      <c r="T733" s="379"/>
      <c r="U733" s="379"/>
      <c r="V733" s="379"/>
    </row>
    <row r="734" spans="2:22" s="371" customFormat="1" x14ac:dyDescent="0.2">
      <c r="B734" s="379"/>
      <c r="C734" s="379"/>
      <c r="D734" s="379"/>
      <c r="E734" s="379"/>
      <c r="F734" s="379"/>
      <c r="G734" s="379"/>
      <c r="H734" s="379"/>
      <c r="I734" s="379"/>
      <c r="J734" s="379"/>
      <c r="K734" s="379"/>
      <c r="L734" s="379"/>
      <c r="M734" s="379"/>
      <c r="N734" s="379"/>
      <c r="O734" s="379"/>
      <c r="P734" s="379"/>
      <c r="Q734" s="379"/>
      <c r="R734" s="379"/>
      <c r="S734" s="379"/>
      <c r="T734" s="379"/>
      <c r="U734" s="379"/>
      <c r="V734" s="379"/>
    </row>
    <row r="735" spans="2:22" s="371" customFormat="1" x14ac:dyDescent="0.2">
      <c r="B735" s="379"/>
      <c r="C735" s="379"/>
      <c r="D735" s="379"/>
      <c r="E735" s="379"/>
      <c r="F735" s="379"/>
      <c r="G735" s="379"/>
      <c r="H735" s="379"/>
      <c r="I735" s="379"/>
      <c r="J735" s="379"/>
      <c r="K735" s="379"/>
      <c r="L735" s="379"/>
      <c r="M735" s="379"/>
      <c r="N735" s="379"/>
      <c r="O735" s="379"/>
      <c r="P735" s="379"/>
      <c r="Q735" s="379"/>
      <c r="R735" s="379"/>
      <c r="S735" s="379"/>
      <c r="T735" s="379"/>
      <c r="U735" s="379"/>
      <c r="V735" s="379"/>
    </row>
    <row r="736" spans="2:22" s="371" customFormat="1" x14ac:dyDescent="0.2">
      <c r="B736" s="379"/>
      <c r="C736" s="379"/>
      <c r="D736" s="379"/>
      <c r="E736" s="379"/>
      <c r="F736" s="379"/>
      <c r="G736" s="379"/>
      <c r="H736" s="379"/>
      <c r="I736" s="379"/>
      <c r="J736" s="379"/>
      <c r="K736" s="379"/>
      <c r="L736" s="379"/>
      <c r="M736" s="379"/>
      <c r="N736" s="379"/>
      <c r="O736" s="379"/>
      <c r="P736" s="379"/>
      <c r="Q736" s="379"/>
      <c r="R736" s="379"/>
      <c r="S736" s="379"/>
      <c r="T736" s="379"/>
      <c r="U736" s="379"/>
      <c r="V736" s="379"/>
    </row>
    <row r="737" spans="2:22" s="371" customFormat="1" x14ac:dyDescent="0.2">
      <c r="B737" s="379"/>
      <c r="C737" s="379"/>
      <c r="D737" s="379"/>
      <c r="E737" s="379"/>
      <c r="F737" s="379"/>
      <c r="G737" s="379"/>
      <c r="H737" s="379"/>
      <c r="I737" s="379"/>
      <c r="J737" s="379"/>
      <c r="K737" s="379"/>
      <c r="L737" s="379"/>
      <c r="M737" s="379"/>
      <c r="N737" s="379"/>
      <c r="O737" s="379"/>
      <c r="P737" s="379"/>
      <c r="Q737" s="379"/>
      <c r="R737" s="379"/>
      <c r="S737" s="379"/>
      <c r="T737" s="379"/>
      <c r="U737" s="379"/>
      <c r="V737" s="379"/>
    </row>
    <row r="738" spans="2:22" s="371" customFormat="1" x14ac:dyDescent="0.2">
      <c r="B738" s="379"/>
      <c r="C738" s="379"/>
      <c r="D738" s="379"/>
      <c r="E738" s="379"/>
      <c r="F738" s="379"/>
      <c r="G738" s="379"/>
      <c r="H738" s="379"/>
      <c r="I738" s="379"/>
      <c r="J738" s="379"/>
      <c r="K738" s="379"/>
      <c r="L738" s="379"/>
      <c r="M738" s="379"/>
      <c r="N738" s="379"/>
      <c r="O738" s="379"/>
      <c r="P738" s="379"/>
      <c r="Q738" s="379"/>
      <c r="R738" s="379"/>
      <c r="S738" s="379"/>
      <c r="T738" s="379"/>
      <c r="U738" s="379"/>
      <c r="V738" s="379"/>
    </row>
    <row r="739" spans="2:22" s="371" customFormat="1" x14ac:dyDescent="0.2">
      <c r="B739" s="379"/>
      <c r="C739" s="379"/>
      <c r="D739" s="379"/>
      <c r="E739" s="379"/>
      <c r="F739" s="379"/>
      <c r="G739" s="379"/>
      <c r="H739" s="379"/>
      <c r="I739" s="379"/>
      <c r="J739" s="379"/>
      <c r="K739" s="379"/>
      <c r="L739" s="379"/>
      <c r="M739" s="379"/>
      <c r="N739" s="379"/>
      <c r="O739" s="379"/>
      <c r="P739" s="379"/>
      <c r="Q739" s="379"/>
      <c r="R739" s="379"/>
      <c r="S739" s="379"/>
      <c r="T739" s="379"/>
      <c r="U739" s="379"/>
      <c r="V739" s="379"/>
    </row>
    <row r="740" spans="2:22" s="371" customFormat="1" x14ac:dyDescent="0.2">
      <c r="B740" s="379"/>
      <c r="C740" s="379"/>
      <c r="D740" s="379"/>
      <c r="E740" s="379"/>
      <c r="F740" s="379"/>
      <c r="G740" s="379"/>
      <c r="H740" s="379"/>
      <c r="I740" s="379"/>
      <c r="J740" s="379"/>
      <c r="K740" s="379"/>
      <c r="L740" s="379"/>
      <c r="M740" s="379"/>
      <c r="N740" s="379"/>
      <c r="O740" s="379"/>
      <c r="P740" s="379"/>
      <c r="Q740" s="379"/>
      <c r="R740" s="379"/>
      <c r="S740" s="379"/>
      <c r="T740" s="379"/>
      <c r="U740" s="379"/>
      <c r="V740" s="379"/>
    </row>
    <row r="741" spans="2:22" s="371" customFormat="1" x14ac:dyDescent="0.2">
      <c r="B741" s="379"/>
      <c r="C741" s="379"/>
      <c r="D741" s="379"/>
      <c r="E741" s="379"/>
      <c r="F741" s="379"/>
      <c r="G741" s="379"/>
      <c r="H741" s="379"/>
      <c r="I741" s="379"/>
      <c r="J741" s="379"/>
      <c r="K741" s="379"/>
      <c r="L741" s="379"/>
      <c r="M741" s="379"/>
      <c r="N741" s="379"/>
      <c r="O741" s="379"/>
      <c r="P741" s="379"/>
      <c r="Q741" s="379"/>
      <c r="R741" s="379"/>
      <c r="S741" s="379"/>
      <c r="T741" s="379"/>
      <c r="U741" s="379"/>
      <c r="V741" s="379"/>
    </row>
    <row r="742" spans="2:22" s="371" customFormat="1" x14ac:dyDescent="0.2">
      <c r="B742" s="379"/>
      <c r="C742" s="379"/>
      <c r="D742" s="379"/>
      <c r="E742" s="379"/>
      <c r="F742" s="379"/>
      <c r="G742" s="379"/>
      <c r="H742" s="379"/>
      <c r="I742" s="379"/>
      <c r="J742" s="379"/>
      <c r="K742" s="379"/>
      <c r="L742" s="379"/>
      <c r="M742" s="379"/>
      <c r="N742" s="379"/>
      <c r="O742" s="379"/>
      <c r="P742" s="379"/>
      <c r="Q742" s="379"/>
      <c r="R742" s="379"/>
      <c r="S742" s="379"/>
      <c r="T742" s="379"/>
      <c r="U742" s="379"/>
      <c r="V742" s="379"/>
    </row>
    <row r="743" spans="2:22" s="371" customFormat="1" x14ac:dyDescent="0.2">
      <c r="B743" s="379"/>
      <c r="C743" s="379"/>
      <c r="D743" s="379"/>
      <c r="E743" s="379"/>
      <c r="F743" s="379"/>
      <c r="G743" s="379"/>
      <c r="H743" s="379"/>
      <c r="I743" s="379"/>
      <c r="J743" s="379"/>
      <c r="K743" s="379"/>
      <c r="L743" s="379"/>
      <c r="M743" s="379"/>
      <c r="N743" s="379"/>
      <c r="O743" s="379"/>
      <c r="P743" s="379"/>
      <c r="Q743" s="379"/>
      <c r="R743" s="379"/>
      <c r="S743" s="379"/>
      <c r="T743" s="379"/>
      <c r="U743" s="379"/>
      <c r="V743" s="379"/>
    </row>
    <row r="744" spans="2:22" s="371" customFormat="1" x14ac:dyDescent="0.2">
      <c r="B744" s="379"/>
      <c r="C744" s="379"/>
      <c r="D744" s="379"/>
      <c r="E744" s="379"/>
      <c r="F744" s="379"/>
      <c r="G744" s="379"/>
      <c r="H744" s="379"/>
      <c r="I744" s="379"/>
      <c r="J744" s="379"/>
      <c r="K744" s="379"/>
      <c r="L744" s="379"/>
      <c r="M744" s="379"/>
      <c r="N744" s="379"/>
      <c r="O744" s="379"/>
      <c r="P744" s="379"/>
      <c r="Q744" s="379"/>
      <c r="R744" s="379"/>
      <c r="S744" s="379"/>
      <c r="T744" s="379"/>
      <c r="U744" s="379"/>
      <c r="V744" s="379"/>
    </row>
    <row r="745" spans="2:22" s="371" customFormat="1" x14ac:dyDescent="0.2">
      <c r="B745" s="379"/>
      <c r="C745" s="379"/>
      <c r="D745" s="379"/>
      <c r="E745" s="379"/>
      <c r="F745" s="379"/>
      <c r="G745" s="379"/>
      <c r="H745" s="379"/>
      <c r="I745" s="379"/>
      <c r="J745" s="379"/>
      <c r="K745" s="379"/>
      <c r="L745" s="379"/>
      <c r="M745" s="379"/>
      <c r="N745" s="379"/>
      <c r="O745" s="379"/>
      <c r="P745" s="379"/>
      <c r="Q745" s="379"/>
      <c r="R745" s="379"/>
      <c r="S745" s="379"/>
      <c r="T745" s="379"/>
      <c r="U745" s="379"/>
      <c r="V745" s="379"/>
    </row>
    <row r="746" spans="2:22" s="371" customFormat="1" x14ac:dyDescent="0.2">
      <c r="B746" s="379"/>
      <c r="C746" s="379"/>
      <c r="D746" s="379"/>
      <c r="E746" s="379"/>
      <c r="F746" s="379"/>
      <c r="G746" s="379"/>
      <c r="H746" s="379"/>
      <c r="I746" s="379"/>
      <c r="J746" s="379"/>
      <c r="K746" s="379"/>
      <c r="L746" s="379"/>
      <c r="M746" s="379"/>
      <c r="N746" s="379"/>
      <c r="O746" s="379"/>
      <c r="P746" s="379"/>
      <c r="Q746" s="379"/>
      <c r="R746" s="379"/>
      <c r="S746" s="379"/>
      <c r="T746" s="379"/>
      <c r="U746" s="379"/>
      <c r="V746" s="379"/>
    </row>
    <row r="747" spans="2:22" s="371" customFormat="1" x14ac:dyDescent="0.2">
      <c r="B747" s="379"/>
      <c r="C747" s="379"/>
      <c r="D747" s="379"/>
      <c r="E747" s="379"/>
      <c r="F747" s="379"/>
      <c r="G747" s="379"/>
      <c r="H747" s="379"/>
      <c r="I747" s="379"/>
      <c r="J747" s="379"/>
      <c r="K747" s="379"/>
      <c r="L747" s="379"/>
      <c r="M747" s="379"/>
      <c r="N747" s="379"/>
      <c r="O747" s="379"/>
      <c r="P747" s="379"/>
      <c r="Q747" s="379"/>
      <c r="R747" s="379"/>
      <c r="S747" s="379"/>
      <c r="T747" s="379"/>
      <c r="U747" s="379"/>
      <c r="V747" s="379"/>
    </row>
    <row r="748" spans="2:22" s="371" customFormat="1" x14ac:dyDescent="0.2">
      <c r="B748" s="379"/>
      <c r="C748" s="379"/>
      <c r="D748" s="379"/>
      <c r="E748" s="379"/>
      <c r="F748" s="379"/>
      <c r="G748" s="379"/>
      <c r="H748" s="379"/>
      <c r="I748" s="379"/>
      <c r="J748" s="379"/>
      <c r="K748" s="379"/>
      <c r="L748" s="379"/>
      <c r="M748" s="379"/>
      <c r="N748" s="379"/>
      <c r="O748" s="379"/>
      <c r="P748" s="379"/>
      <c r="Q748" s="379"/>
      <c r="R748" s="379"/>
      <c r="S748" s="379"/>
      <c r="T748" s="379"/>
      <c r="U748" s="379"/>
      <c r="V748" s="379"/>
    </row>
    <row r="749" spans="2:22" s="371" customFormat="1" x14ac:dyDescent="0.2">
      <c r="B749" s="379"/>
      <c r="C749" s="379"/>
      <c r="D749" s="379"/>
      <c r="E749" s="379"/>
      <c r="F749" s="379"/>
      <c r="G749" s="379"/>
      <c r="H749" s="379"/>
      <c r="I749" s="379"/>
      <c r="J749" s="379"/>
      <c r="K749" s="379"/>
      <c r="L749" s="379"/>
      <c r="M749" s="379"/>
      <c r="N749" s="379"/>
      <c r="O749" s="379"/>
      <c r="P749" s="379"/>
      <c r="Q749" s="379"/>
      <c r="R749" s="379"/>
      <c r="S749" s="379"/>
      <c r="T749" s="379"/>
      <c r="U749" s="379"/>
      <c r="V749" s="379"/>
    </row>
    <row r="750" spans="2:22" s="371" customFormat="1" x14ac:dyDescent="0.2">
      <c r="B750" s="379"/>
      <c r="C750" s="379"/>
      <c r="D750" s="379"/>
      <c r="E750" s="379"/>
      <c r="F750" s="379"/>
      <c r="G750" s="379"/>
      <c r="H750" s="379"/>
      <c r="I750" s="379"/>
      <c r="J750" s="379"/>
      <c r="K750" s="379"/>
      <c r="L750" s="379"/>
      <c r="M750" s="379"/>
      <c r="N750" s="379"/>
      <c r="O750" s="379"/>
      <c r="P750" s="379"/>
      <c r="Q750" s="379"/>
      <c r="R750" s="379"/>
      <c r="S750" s="379"/>
      <c r="T750" s="379"/>
      <c r="U750" s="379"/>
      <c r="V750" s="379"/>
    </row>
    <row r="751" spans="2:22" s="371" customFormat="1" x14ac:dyDescent="0.2">
      <c r="B751" s="379"/>
      <c r="C751" s="379"/>
      <c r="D751" s="379"/>
      <c r="E751" s="379"/>
      <c r="F751" s="379"/>
      <c r="G751" s="379"/>
      <c r="H751" s="379"/>
      <c r="I751" s="379"/>
      <c r="J751" s="379"/>
      <c r="K751" s="379"/>
      <c r="L751" s="379"/>
      <c r="M751" s="379"/>
      <c r="N751" s="379"/>
      <c r="O751" s="379"/>
      <c r="P751" s="379"/>
      <c r="Q751" s="379"/>
      <c r="R751" s="379"/>
      <c r="S751" s="379"/>
      <c r="T751" s="379"/>
      <c r="U751" s="379"/>
      <c r="V751" s="379"/>
    </row>
    <row r="752" spans="2:22" s="371" customFormat="1" x14ac:dyDescent="0.2">
      <c r="B752" s="379"/>
      <c r="C752" s="379"/>
      <c r="D752" s="379"/>
      <c r="E752" s="379"/>
      <c r="F752" s="379"/>
      <c r="G752" s="379"/>
      <c r="H752" s="379"/>
      <c r="I752" s="379"/>
      <c r="J752" s="379"/>
      <c r="K752" s="379"/>
      <c r="L752" s="379"/>
      <c r="M752" s="379"/>
      <c r="N752" s="379"/>
      <c r="O752" s="379"/>
      <c r="P752" s="379"/>
      <c r="Q752" s="379"/>
      <c r="R752" s="379"/>
      <c r="S752" s="379"/>
      <c r="T752" s="379"/>
      <c r="U752" s="379"/>
      <c r="V752" s="379"/>
    </row>
    <row r="753" spans="2:22" s="371" customFormat="1" x14ac:dyDescent="0.2">
      <c r="B753" s="379"/>
      <c r="C753" s="379"/>
      <c r="D753" s="379"/>
      <c r="E753" s="379"/>
      <c r="F753" s="379"/>
      <c r="G753" s="379"/>
      <c r="H753" s="379"/>
      <c r="I753" s="379"/>
      <c r="J753" s="379"/>
      <c r="K753" s="379"/>
      <c r="L753" s="379"/>
      <c r="M753" s="379"/>
      <c r="N753" s="379"/>
      <c r="O753" s="379"/>
      <c r="P753" s="379"/>
      <c r="Q753" s="379"/>
      <c r="R753" s="379"/>
      <c r="S753" s="379"/>
      <c r="T753" s="379"/>
      <c r="U753" s="379"/>
      <c r="V753" s="379"/>
    </row>
    <row r="754" spans="2:22" s="371" customFormat="1" x14ac:dyDescent="0.2">
      <c r="B754" s="379"/>
      <c r="C754" s="379"/>
      <c r="D754" s="379"/>
      <c r="E754" s="379"/>
      <c r="F754" s="379"/>
      <c r="G754" s="379"/>
      <c r="H754" s="379"/>
      <c r="I754" s="379"/>
      <c r="J754" s="379"/>
      <c r="K754" s="379"/>
      <c r="L754" s="379"/>
      <c r="M754" s="379"/>
      <c r="N754" s="379"/>
      <c r="O754" s="379"/>
      <c r="P754" s="379"/>
      <c r="Q754" s="379"/>
      <c r="R754" s="379"/>
      <c r="S754" s="379"/>
      <c r="T754" s="379"/>
      <c r="U754" s="379"/>
      <c r="V754" s="379"/>
    </row>
    <row r="755" spans="2:22" s="371" customFormat="1" x14ac:dyDescent="0.2">
      <c r="B755" s="379"/>
      <c r="C755" s="379"/>
      <c r="D755" s="379"/>
      <c r="E755" s="379"/>
      <c r="F755" s="379"/>
      <c r="G755" s="379"/>
      <c r="H755" s="379"/>
      <c r="I755" s="379"/>
      <c r="J755" s="379"/>
      <c r="K755" s="379"/>
      <c r="L755" s="379"/>
      <c r="M755" s="379"/>
      <c r="N755" s="379"/>
      <c r="O755" s="379"/>
      <c r="P755" s="379"/>
      <c r="Q755" s="379"/>
      <c r="R755" s="379"/>
      <c r="S755" s="379"/>
      <c r="T755" s="379"/>
      <c r="U755" s="379"/>
      <c r="V755" s="379"/>
    </row>
    <row r="756" spans="2:22" s="371" customFormat="1" x14ac:dyDescent="0.2">
      <c r="B756" s="379"/>
      <c r="C756" s="379"/>
      <c r="D756" s="379"/>
      <c r="E756" s="379"/>
      <c r="F756" s="379"/>
      <c r="G756" s="379"/>
      <c r="H756" s="379"/>
      <c r="I756" s="379"/>
      <c r="J756" s="379"/>
      <c r="K756" s="379"/>
      <c r="L756" s="379"/>
      <c r="M756" s="379"/>
      <c r="N756" s="379"/>
      <c r="O756" s="379"/>
      <c r="P756" s="379"/>
      <c r="Q756" s="379"/>
      <c r="R756" s="379"/>
      <c r="S756" s="379"/>
      <c r="T756" s="379"/>
      <c r="U756" s="379"/>
      <c r="V756" s="379"/>
    </row>
    <row r="757" spans="2:22" s="371" customFormat="1" x14ac:dyDescent="0.2">
      <c r="B757" s="379"/>
      <c r="C757" s="379"/>
      <c r="D757" s="379"/>
      <c r="E757" s="379"/>
      <c r="F757" s="379"/>
      <c r="G757" s="379"/>
      <c r="H757" s="379"/>
      <c r="I757" s="379"/>
      <c r="J757" s="379"/>
      <c r="K757" s="379"/>
      <c r="L757" s="379"/>
      <c r="M757" s="379"/>
      <c r="N757" s="379"/>
      <c r="O757" s="379"/>
      <c r="P757" s="379"/>
      <c r="Q757" s="379"/>
      <c r="R757" s="379"/>
      <c r="S757" s="379"/>
      <c r="T757" s="379"/>
      <c r="U757" s="379"/>
      <c r="V757" s="379"/>
    </row>
    <row r="758" spans="2:22" s="371" customFormat="1" x14ac:dyDescent="0.2">
      <c r="B758" s="379"/>
      <c r="C758" s="379"/>
      <c r="D758" s="379"/>
      <c r="E758" s="379"/>
      <c r="F758" s="379"/>
      <c r="G758" s="379"/>
      <c r="H758" s="379"/>
      <c r="I758" s="379"/>
      <c r="J758" s="379"/>
      <c r="K758" s="379"/>
      <c r="L758" s="379"/>
      <c r="M758" s="379"/>
      <c r="N758" s="379"/>
      <c r="O758" s="379"/>
      <c r="P758" s="379"/>
      <c r="Q758" s="379"/>
      <c r="R758" s="379"/>
      <c r="S758" s="379"/>
      <c r="T758" s="379"/>
      <c r="U758" s="379"/>
      <c r="V758" s="379"/>
    </row>
    <row r="759" spans="2:22" s="371" customFormat="1" x14ac:dyDescent="0.2">
      <c r="B759" s="379"/>
      <c r="C759" s="379"/>
      <c r="D759" s="379"/>
      <c r="E759" s="379"/>
      <c r="F759" s="379"/>
      <c r="G759" s="379"/>
      <c r="H759" s="379"/>
      <c r="I759" s="379"/>
      <c r="J759" s="379"/>
      <c r="K759" s="379"/>
      <c r="L759" s="379"/>
      <c r="M759" s="379"/>
      <c r="N759" s="379"/>
      <c r="O759" s="379"/>
      <c r="P759" s="379"/>
      <c r="Q759" s="379"/>
      <c r="R759" s="379"/>
      <c r="S759" s="379"/>
      <c r="T759" s="379"/>
      <c r="U759" s="379"/>
      <c r="V759" s="379"/>
    </row>
    <row r="760" spans="2:22" s="371" customFormat="1" x14ac:dyDescent="0.2">
      <c r="B760" s="379"/>
      <c r="C760" s="379"/>
      <c r="D760" s="379"/>
      <c r="E760" s="379"/>
      <c r="F760" s="379"/>
      <c r="G760" s="379"/>
      <c r="H760" s="379"/>
      <c r="I760" s="379"/>
      <c r="J760" s="379"/>
      <c r="K760" s="379"/>
      <c r="L760" s="379"/>
      <c r="M760" s="379"/>
      <c r="N760" s="379"/>
      <c r="O760" s="379"/>
      <c r="P760" s="379"/>
      <c r="Q760" s="379"/>
      <c r="R760" s="379"/>
      <c r="S760" s="379"/>
      <c r="T760" s="379"/>
      <c r="U760" s="379"/>
      <c r="V760" s="379"/>
    </row>
    <row r="761" spans="2:22" s="371" customFormat="1" x14ac:dyDescent="0.2">
      <c r="B761" s="379"/>
      <c r="C761" s="379"/>
      <c r="D761" s="379"/>
      <c r="E761" s="379"/>
      <c r="F761" s="379"/>
      <c r="G761" s="379"/>
      <c r="H761" s="379"/>
      <c r="I761" s="379"/>
      <c r="J761" s="379"/>
      <c r="K761" s="379"/>
      <c r="L761" s="379"/>
      <c r="M761" s="379"/>
      <c r="N761" s="379"/>
      <c r="O761" s="379"/>
      <c r="P761" s="379"/>
      <c r="Q761" s="379"/>
      <c r="R761" s="379"/>
      <c r="S761" s="379"/>
      <c r="T761" s="379"/>
      <c r="U761" s="379"/>
      <c r="V761" s="379"/>
    </row>
    <row r="762" spans="2:22" s="371" customFormat="1" x14ac:dyDescent="0.2">
      <c r="B762" s="379"/>
      <c r="C762" s="379"/>
      <c r="D762" s="379"/>
      <c r="E762" s="379"/>
      <c r="F762" s="379"/>
      <c r="G762" s="379"/>
      <c r="H762" s="379"/>
      <c r="I762" s="379"/>
      <c r="J762" s="379"/>
      <c r="K762" s="379"/>
      <c r="L762" s="379"/>
      <c r="M762" s="379"/>
      <c r="N762" s="379"/>
      <c r="O762" s="379"/>
      <c r="P762" s="379"/>
      <c r="Q762" s="379"/>
      <c r="R762" s="379"/>
      <c r="S762" s="379"/>
      <c r="T762" s="379"/>
      <c r="U762" s="379"/>
      <c r="V762" s="379"/>
    </row>
    <row r="763" spans="2:22" s="371" customFormat="1" x14ac:dyDescent="0.2">
      <c r="B763" s="379"/>
      <c r="C763" s="379"/>
      <c r="D763" s="379"/>
      <c r="E763" s="379"/>
      <c r="F763" s="379"/>
      <c r="G763" s="379"/>
      <c r="H763" s="379"/>
      <c r="I763" s="379"/>
      <c r="J763" s="379"/>
      <c r="K763" s="379"/>
      <c r="L763" s="379"/>
      <c r="M763" s="379"/>
      <c r="N763" s="379"/>
      <c r="O763" s="379"/>
      <c r="P763" s="379"/>
      <c r="Q763" s="379"/>
      <c r="R763" s="379"/>
      <c r="S763" s="379"/>
      <c r="T763" s="379"/>
      <c r="U763" s="379"/>
      <c r="V763" s="379"/>
    </row>
    <row r="764" spans="2:22" s="371" customFormat="1" x14ac:dyDescent="0.2">
      <c r="B764" s="379"/>
      <c r="C764" s="379"/>
      <c r="D764" s="379"/>
      <c r="E764" s="379"/>
      <c r="F764" s="379"/>
      <c r="G764" s="379"/>
      <c r="H764" s="379"/>
      <c r="I764" s="379"/>
      <c r="J764" s="379"/>
      <c r="K764" s="379"/>
      <c r="L764" s="379"/>
      <c r="M764" s="379"/>
      <c r="N764" s="379"/>
      <c r="O764" s="379"/>
      <c r="P764" s="379"/>
      <c r="Q764" s="379"/>
      <c r="R764" s="379"/>
      <c r="S764" s="379"/>
      <c r="T764" s="379"/>
      <c r="U764" s="379"/>
      <c r="V764" s="379"/>
    </row>
    <row r="765" spans="2:22" s="371" customFormat="1" x14ac:dyDescent="0.2">
      <c r="B765" s="379"/>
      <c r="C765" s="379"/>
      <c r="D765" s="379"/>
      <c r="E765" s="379"/>
      <c r="F765" s="379"/>
      <c r="G765" s="379"/>
      <c r="H765" s="379"/>
      <c r="I765" s="379"/>
      <c r="J765" s="379"/>
      <c r="K765" s="379"/>
      <c r="L765" s="379"/>
      <c r="M765" s="379"/>
      <c r="N765" s="379"/>
      <c r="O765" s="379"/>
      <c r="P765" s="379"/>
      <c r="Q765" s="379"/>
      <c r="R765" s="379"/>
      <c r="S765" s="379"/>
      <c r="T765" s="379"/>
      <c r="U765" s="379"/>
      <c r="V765" s="379"/>
    </row>
    <row r="766" spans="2:22" s="371" customFormat="1" x14ac:dyDescent="0.2">
      <c r="B766" s="379"/>
      <c r="C766" s="379"/>
      <c r="D766" s="379"/>
      <c r="E766" s="379"/>
      <c r="F766" s="379"/>
      <c r="G766" s="379"/>
      <c r="H766" s="379"/>
      <c r="I766" s="379"/>
      <c r="J766" s="379"/>
      <c r="K766" s="379"/>
      <c r="L766" s="379"/>
      <c r="M766" s="379"/>
      <c r="N766" s="379"/>
      <c r="O766" s="379"/>
      <c r="P766" s="379"/>
      <c r="Q766" s="379"/>
      <c r="R766" s="379"/>
      <c r="S766" s="379"/>
      <c r="T766" s="379"/>
      <c r="U766" s="379"/>
      <c r="V766" s="379"/>
    </row>
    <row r="767" spans="2:22" s="371" customFormat="1" x14ac:dyDescent="0.2">
      <c r="B767" s="379"/>
      <c r="C767" s="379"/>
      <c r="D767" s="379"/>
      <c r="E767" s="379"/>
      <c r="F767" s="379"/>
      <c r="G767" s="379"/>
      <c r="H767" s="379"/>
      <c r="I767" s="379"/>
      <c r="J767" s="379"/>
      <c r="K767" s="379"/>
      <c r="L767" s="379"/>
      <c r="M767" s="379"/>
      <c r="N767" s="379"/>
      <c r="O767" s="379"/>
      <c r="P767" s="379"/>
      <c r="Q767" s="379"/>
      <c r="R767" s="379"/>
      <c r="S767" s="379"/>
      <c r="T767" s="379"/>
      <c r="U767" s="379"/>
      <c r="V767" s="379"/>
    </row>
    <row r="768" spans="2:22" s="371" customFormat="1" x14ac:dyDescent="0.2">
      <c r="B768" s="379"/>
      <c r="C768" s="379"/>
      <c r="D768" s="379"/>
      <c r="E768" s="379"/>
      <c r="F768" s="379"/>
      <c r="G768" s="379"/>
      <c r="H768" s="379"/>
      <c r="I768" s="379"/>
      <c r="J768" s="379"/>
      <c r="K768" s="379"/>
      <c r="L768" s="379"/>
      <c r="M768" s="379"/>
      <c r="N768" s="379"/>
      <c r="O768" s="379"/>
      <c r="P768" s="379"/>
      <c r="Q768" s="379"/>
      <c r="R768" s="379"/>
      <c r="S768" s="379"/>
      <c r="T768" s="379"/>
      <c r="U768" s="379"/>
      <c r="V768" s="379"/>
    </row>
    <row r="769" spans="2:22" s="371" customFormat="1" x14ac:dyDescent="0.2">
      <c r="B769" s="379"/>
      <c r="C769" s="379"/>
      <c r="D769" s="379"/>
      <c r="E769" s="379"/>
      <c r="F769" s="379"/>
      <c r="G769" s="379"/>
      <c r="H769" s="379"/>
      <c r="I769" s="379"/>
      <c r="J769" s="379"/>
      <c r="K769" s="379"/>
      <c r="L769" s="379"/>
      <c r="M769" s="379"/>
      <c r="N769" s="379"/>
      <c r="O769" s="379"/>
      <c r="P769" s="379"/>
      <c r="Q769" s="379"/>
      <c r="R769" s="379"/>
      <c r="S769" s="379"/>
      <c r="T769" s="379"/>
      <c r="U769" s="379"/>
      <c r="V769" s="379"/>
    </row>
    <row r="770" spans="2:22" s="371" customFormat="1" x14ac:dyDescent="0.2">
      <c r="B770" s="379"/>
      <c r="C770" s="379"/>
      <c r="D770" s="379"/>
      <c r="E770" s="379"/>
      <c r="F770" s="379"/>
      <c r="G770" s="379"/>
      <c r="H770" s="379"/>
      <c r="I770" s="379"/>
      <c r="J770" s="379"/>
      <c r="K770" s="379"/>
      <c r="L770" s="379"/>
      <c r="M770" s="379"/>
      <c r="N770" s="379"/>
      <c r="O770" s="379"/>
      <c r="P770" s="379"/>
      <c r="Q770" s="379"/>
      <c r="R770" s="379"/>
      <c r="S770" s="379"/>
      <c r="T770" s="379"/>
      <c r="U770" s="379"/>
      <c r="V770" s="379"/>
    </row>
    <row r="771" spans="2:22" s="371" customFormat="1" x14ac:dyDescent="0.2">
      <c r="B771" s="379"/>
      <c r="C771" s="379"/>
      <c r="D771" s="379"/>
      <c r="E771" s="379"/>
      <c r="F771" s="379"/>
      <c r="G771" s="379"/>
      <c r="H771" s="379"/>
      <c r="I771" s="379"/>
      <c r="J771" s="379"/>
      <c r="K771" s="379"/>
      <c r="L771" s="379"/>
      <c r="M771" s="379"/>
      <c r="N771" s="379"/>
      <c r="O771" s="379"/>
      <c r="P771" s="379"/>
      <c r="Q771" s="379"/>
      <c r="R771" s="379"/>
      <c r="S771" s="379"/>
      <c r="T771" s="379"/>
      <c r="U771" s="379"/>
      <c r="V771" s="379"/>
    </row>
    <row r="772" spans="2:22" s="371" customFormat="1" x14ac:dyDescent="0.2">
      <c r="B772" s="379"/>
      <c r="C772" s="379"/>
      <c r="D772" s="379"/>
      <c r="E772" s="379"/>
      <c r="F772" s="379"/>
      <c r="G772" s="379"/>
      <c r="H772" s="379"/>
      <c r="I772" s="379"/>
      <c r="J772" s="379"/>
      <c r="K772" s="379"/>
      <c r="L772" s="379"/>
      <c r="M772" s="379"/>
      <c r="N772" s="379"/>
      <c r="O772" s="379"/>
      <c r="P772" s="379"/>
      <c r="Q772" s="379"/>
      <c r="R772" s="379"/>
      <c r="S772" s="379"/>
      <c r="T772" s="379"/>
      <c r="U772" s="379"/>
      <c r="V772" s="379"/>
    </row>
    <row r="773" spans="2:22" s="371" customFormat="1" x14ac:dyDescent="0.2">
      <c r="B773" s="379"/>
      <c r="C773" s="379"/>
      <c r="D773" s="379"/>
      <c r="E773" s="379"/>
      <c r="F773" s="379"/>
      <c r="G773" s="379"/>
      <c r="H773" s="379"/>
      <c r="I773" s="379"/>
      <c r="J773" s="379"/>
      <c r="K773" s="379"/>
      <c r="L773" s="379"/>
      <c r="M773" s="379"/>
      <c r="N773" s="379"/>
      <c r="O773" s="379"/>
      <c r="P773" s="379"/>
      <c r="Q773" s="379"/>
      <c r="R773" s="379"/>
      <c r="S773" s="379"/>
      <c r="T773" s="379"/>
      <c r="U773" s="379"/>
      <c r="V773" s="379"/>
    </row>
    <row r="774" spans="2:22" s="371" customFormat="1" x14ac:dyDescent="0.2">
      <c r="B774" s="379"/>
      <c r="C774" s="379"/>
      <c r="D774" s="379"/>
      <c r="E774" s="379"/>
      <c r="F774" s="379"/>
      <c r="G774" s="379"/>
      <c r="H774" s="379"/>
      <c r="I774" s="379"/>
      <c r="J774" s="379"/>
      <c r="K774" s="379"/>
      <c r="L774" s="379"/>
      <c r="M774" s="379"/>
      <c r="N774" s="379"/>
      <c r="O774" s="379"/>
      <c r="P774" s="379"/>
      <c r="Q774" s="379"/>
      <c r="R774" s="379"/>
      <c r="S774" s="379"/>
      <c r="T774" s="379"/>
      <c r="U774" s="379"/>
      <c r="V774" s="379"/>
    </row>
    <row r="775" spans="2:22" s="371" customFormat="1" x14ac:dyDescent="0.2">
      <c r="B775" s="379"/>
      <c r="C775" s="379"/>
      <c r="D775" s="379"/>
      <c r="E775" s="379"/>
      <c r="F775" s="379"/>
      <c r="G775" s="379"/>
      <c r="H775" s="379"/>
      <c r="I775" s="379"/>
      <c r="J775" s="379"/>
      <c r="K775" s="379"/>
      <c r="L775" s="379"/>
      <c r="M775" s="379"/>
      <c r="N775" s="379"/>
      <c r="O775" s="379"/>
      <c r="P775" s="379"/>
      <c r="Q775" s="379"/>
      <c r="R775" s="379"/>
      <c r="S775" s="379"/>
      <c r="T775" s="379"/>
      <c r="U775" s="379"/>
      <c r="V775" s="379"/>
    </row>
    <row r="776" spans="2:22" s="371" customFormat="1" x14ac:dyDescent="0.2">
      <c r="B776" s="379"/>
      <c r="C776" s="379"/>
      <c r="D776" s="379"/>
      <c r="E776" s="379"/>
      <c r="F776" s="379"/>
      <c r="G776" s="379"/>
      <c r="H776" s="379"/>
      <c r="I776" s="379"/>
      <c r="J776" s="379"/>
      <c r="K776" s="379"/>
      <c r="L776" s="379"/>
      <c r="M776" s="379"/>
      <c r="N776" s="379"/>
      <c r="O776" s="379"/>
      <c r="P776" s="379"/>
      <c r="Q776" s="379"/>
      <c r="R776" s="379"/>
      <c r="S776" s="379"/>
      <c r="T776" s="379"/>
      <c r="U776" s="379"/>
      <c r="V776" s="379"/>
    </row>
    <row r="777" spans="2:22" s="371" customFormat="1" x14ac:dyDescent="0.2">
      <c r="B777" s="379"/>
      <c r="C777" s="379"/>
      <c r="D777" s="379"/>
      <c r="E777" s="379"/>
      <c r="F777" s="379"/>
      <c r="G777" s="379"/>
      <c r="H777" s="379"/>
      <c r="I777" s="379"/>
      <c r="J777" s="379"/>
      <c r="K777" s="379"/>
      <c r="L777" s="379"/>
      <c r="M777" s="379"/>
      <c r="N777" s="379"/>
      <c r="O777" s="379"/>
      <c r="P777" s="379"/>
      <c r="Q777" s="379"/>
      <c r="R777" s="379"/>
      <c r="S777" s="379"/>
      <c r="T777" s="379"/>
      <c r="U777" s="379"/>
      <c r="V777" s="379"/>
    </row>
    <row r="778" spans="2:22" s="371" customFormat="1" x14ac:dyDescent="0.2">
      <c r="B778" s="379"/>
      <c r="C778" s="379"/>
      <c r="D778" s="379"/>
      <c r="E778" s="379"/>
      <c r="F778" s="379"/>
      <c r="G778" s="379"/>
      <c r="H778" s="379"/>
      <c r="I778" s="379"/>
      <c r="J778" s="379"/>
      <c r="K778" s="379"/>
      <c r="L778" s="379"/>
      <c r="M778" s="379"/>
      <c r="N778" s="379"/>
      <c r="O778" s="379"/>
      <c r="P778" s="379"/>
      <c r="Q778" s="379"/>
      <c r="R778" s="379"/>
      <c r="S778" s="379"/>
      <c r="T778" s="379"/>
      <c r="U778" s="379"/>
      <c r="V778" s="379"/>
    </row>
    <row r="779" spans="2:22" s="371" customFormat="1" x14ac:dyDescent="0.2">
      <c r="B779" s="379"/>
      <c r="C779" s="379"/>
      <c r="D779" s="379"/>
      <c r="E779" s="379"/>
      <c r="F779" s="379"/>
      <c r="G779" s="379"/>
      <c r="H779" s="379"/>
      <c r="I779" s="379"/>
      <c r="J779" s="379"/>
      <c r="K779" s="379"/>
      <c r="L779" s="379"/>
      <c r="M779" s="379"/>
      <c r="N779" s="379"/>
      <c r="O779" s="379"/>
      <c r="P779" s="379"/>
      <c r="Q779" s="379"/>
      <c r="R779" s="379"/>
      <c r="S779" s="379"/>
      <c r="T779" s="379"/>
      <c r="U779" s="379"/>
      <c r="V779" s="379"/>
    </row>
    <row r="780" spans="2:22" s="371" customFormat="1" x14ac:dyDescent="0.2">
      <c r="B780" s="379"/>
      <c r="C780" s="379"/>
      <c r="D780" s="379"/>
      <c r="E780" s="379"/>
      <c r="F780" s="379"/>
      <c r="G780" s="379"/>
      <c r="H780" s="379"/>
      <c r="I780" s="379"/>
      <c r="J780" s="379"/>
      <c r="K780" s="379"/>
      <c r="L780" s="379"/>
      <c r="M780" s="379"/>
      <c r="N780" s="379"/>
      <c r="O780" s="379"/>
      <c r="P780" s="379"/>
      <c r="Q780" s="379"/>
      <c r="R780" s="379"/>
      <c r="S780" s="379"/>
      <c r="T780" s="379"/>
      <c r="U780" s="379"/>
      <c r="V780" s="379"/>
    </row>
    <row r="781" spans="2:22" s="371" customFormat="1" x14ac:dyDescent="0.2">
      <c r="B781" s="379"/>
      <c r="C781" s="379"/>
      <c r="D781" s="379"/>
      <c r="E781" s="379"/>
      <c r="F781" s="379"/>
      <c r="G781" s="379"/>
      <c r="H781" s="379"/>
      <c r="I781" s="379"/>
      <c r="J781" s="379"/>
      <c r="K781" s="379"/>
      <c r="L781" s="379"/>
      <c r="M781" s="379"/>
      <c r="N781" s="379"/>
      <c r="O781" s="379"/>
      <c r="P781" s="379"/>
      <c r="Q781" s="379"/>
      <c r="R781" s="379"/>
      <c r="S781" s="379"/>
      <c r="T781" s="379"/>
      <c r="U781" s="379"/>
      <c r="V781" s="379"/>
    </row>
    <row r="782" spans="2:22" s="371" customFormat="1" x14ac:dyDescent="0.2">
      <c r="B782" s="379"/>
      <c r="C782" s="379"/>
      <c r="D782" s="379"/>
      <c r="E782" s="379"/>
      <c r="F782" s="379"/>
      <c r="G782" s="379"/>
      <c r="H782" s="379"/>
      <c r="I782" s="379"/>
      <c r="J782" s="379"/>
      <c r="K782" s="379"/>
      <c r="L782" s="379"/>
      <c r="M782" s="379"/>
      <c r="N782" s="379"/>
      <c r="O782" s="379"/>
      <c r="P782" s="379"/>
      <c r="Q782" s="379"/>
      <c r="R782" s="379"/>
      <c r="S782" s="379"/>
      <c r="T782" s="379"/>
      <c r="U782" s="379"/>
      <c r="V782" s="379"/>
    </row>
    <row r="783" spans="2:22" s="371" customFormat="1" x14ac:dyDescent="0.2">
      <c r="B783" s="379"/>
      <c r="C783" s="379"/>
      <c r="D783" s="379"/>
      <c r="E783" s="379"/>
      <c r="F783" s="379"/>
      <c r="G783" s="379"/>
      <c r="H783" s="379"/>
      <c r="I783" s="379"/>
      <c r="J783" s="379"/>
      <c r="K783" s="379"/>
      <c r="L783" s="379"/>
      <c r="M783" s="379"/>
      <c r="N783" s="379"/>
      <c r="O783" s="379"/>
      <c r="P783" s="379"/>
      <c r="Q783" s="379"/>
      <c r="R783" s="379"/>
      <c r="S783" s="379"/>
      <c r="T783" s="379"/>
      <c r="U783" s="379"/>
      <c r="V783" s="379"/>
    </row>
    <row r="784" spans="2:22" s="371" customFormat="1" x14ac:dyDescent="0.2">
      <c r="B784" s="379"/>
      <c r="C784" s="379"/>
      <c r="D784" s="379"/>
      <c r="E784" s="379"/>
      <c r="F784" s="379"/>
      <c r="G784" s="379"/>
      <c r="H784" s="379"/>
      <c r="I784" s="379"/>
      <c r="J784" s="379"/>
      <c r="K784" s="379"/>
      <c r="L784" s="379"/>
      <c r="M784" s="379"/>
      <c r="N784" s="379"/>
      <c r="O784" s="379"/>
      <c r="P784" s="379"/>
      <c r="Q784" s="379"/>
      <c r="R784" s="379"/>
      <c r="S784" s="379"/>
      <c r="T784" s="379"/>
      <c r="U784" s="379"/>
      <c r="V784" s="379"/>
    </row>
    <row r="785" spans="2:22" s="371" customFormat="1" x14ac:dyDescent="0.2">
      <c r="B785" s="379"/>
      <c r="C785" s="379"/>
      <c r="D785" s="379"/>
      <c r="E785" s="379"/>
      <c r="F785" s="379"/>
      <c r="G785" s="379"/>
      <c r="H785" s="379"/>
      <c r="I785" s="379"/>
      <c r="J785" s="379"/>
      <c r="K785" s="379"/>
      <c r="L785" s="379"/>
      <c r="M785" s="379"/>
      <c r="N785" s="379"/>
      <c r="O785" s="379"/>
      <c r="P785" s="379"/>
      <c r="Q785" s="379"/>
      <c r="R785" s="379"/>
      <c r="S785" s="379"/>
      <c r="T785" s="379"/>
      <c r="U785" s="379"/>
      <c r="V785" s="379"/>
    </row>
    <row r="786" spans="2:22" s="371" customFormat="1" x14ac:dyDescent="0.2">
      <c r="B786" s="379"/>
      <c r="C786" s="379"/>
      <c r="D786" s="379"/>
      <c r="E786" s="379"/>
      <c r="F786" s="379"/>
      <c r="G786" s="379"/>
      <c r="H786" s="379"/>
      <c r="I786" s="379"/>
      <c r="J786" s="379"/>
      <c r="K786" s="379"/>
      <c r="L786" s="379"/>
      <c r="M786" s="379"/>
      <c r="N786" s="379"/>
      <c r="O786" s="379"/>
      <c r="P786" s="379"/>
      <c r="Q786" s="379"/>
      <c r="R786" s="379"/>
      <c r="S786" s="379"/>
      <c r="T786" s="379"/>
      <c r="U786" s="379"/>
      <c r="V786" s="379"/>
    </row>
    <row r="787" spans="2:22" s="371" customFormat="1" x14ac:dyDescent="0.2">
      <c r="B787" s="379"/>
      <c r="C787" s="379"/>
      <c r="D787" s="379"/>
      <c r="E787" s="379"/>
      <c r="F787" s="379"/>
      <c r="G787" s="379"/>
      <c r="H787" s="379"/>
      <c r="I787" s="379"/>
      <c r="J787" s="379"/>
      <c r="K787" s="379"/>
      <c r="L787" s="379"/>
      <c r="M787" s="379"/>
      <c r="N787" s="379"/>
      <c r="O787" s="379"/>
      <c r="P787" s="379"/>
      <c r="Q787" s="379"/>
      <c r="R787" s="379"/>
      <c r="S787" s="379"/>
      <c r="T787" s="379"/>
      <c r="U787" s="379"/>
      <c r="V787" s="379"/>
    </row>
    <row r="788" spans="2:22" s="371" customFormat="1" x14ac:dyDescent="0.2">
      <c r="B788" s="379"/>
      <c r="C788" s="379"/>
      <c r="D788" s="379"/>
      <c r="E788" s="379"/>
      <c r="F788" s="379"/>
      <c r="G788" s="379"/>
      <c r="H788" s="379"/>
      <c r="I788" s="379"/>
      <c r="J788" s="379"/>
      <c r="K788" s="379"/>
      <c r="L788" s="379"/>
      <c r="M788" s="379"/>
      <c r="N788" s="379"/>
      <c r="O788" s="379"/>
      <c r="P788" s="379"/>
      <c r="Q788" s="379"/>
      <c r="R788" s="379"/>
      <c r="S788" s="379"/>
      <c r="T788" s="379"/>
      <c r="U788" s="379"/>
      <c r="V788" s="379"/>
    </row>
    <row r="789" spans="2:22" s="371" customFormat="1" x14ac:dyDescent="0.2">
      <c r="B789" s="379"/>
      <c r="C789" s="379"/>
      <c r="D789" s="379"/>
      <c r="E789" s="379"/>
      <c r="F789" s="379"/>
      <c r="G789" s="379"/>
      <c r="H789" s="379"/>
      <c r="I789" s="379"/>
      <c r="J789" s="379"/>
      <c r="K789" s="379"/>
      <c r="L789" s="379"/>
      <c r="M789" s="379"/>
      <c r="N789" s="379"/>
      <c r="O789" s="379"/>
      <c r="P789" s="379"/>
      <c r="Q789" s="379"/>
      <c r="R789" s="379"/>
      <c r="S789" s="379"/>
      <c r="T789" s="379"/>
      <c r="U789" s="379"/>
      <c r="V789" s="379"/>
    </row>
    <row r="790" spans="2:22" s="371" customFormat="1" x14ac:dyDescent="0.2">
      <c r="B790" s="379"/>
      <c r="C790" s="379"/>
      <c r="D790" s="379"/>
      <c r="E790" s="379"/>
      <c r="F790" s="379"/>
      <c r="G790" s="379"/>
      <c r="H790" s="379"/>
      <c r="I790" s="379"/>
      <c r="J790" s="379"/>
      <c r="K790" s="379"/>
      <c r="L790" s="379"/>
      <c r="M790" s="379"/>
      <c r="N790" s="379"/>
      <c r="O790" s="379"/>
      <c r="P790" s="379"/>
      <c r="Q790" s="379"/>
      <c r="R790" s="379"/>
      <c r="S790" s="379"/>
      <c r="T790" s="379"/>
      <c r="U790" s="379"/>
      <c r="V790" s="379"/>
    </row>
    <row r="791" spans="2:22" s="371" customFormat="1" x14ac:dyDescent="0.2">
      <c r="B791" s="379"/>
      <c r="C791" s="379"/>
      <c r="D791" s="379"/>
      <c r="E791" s="379"/>
      <c r="F791" s="379"/>
      <c r="G791" s="379"/>
      <c r="H791" s="379"/>
      <c r="I791" s="379"/>
      <c r="J791" s="379"/>
      <c r="K791" s="379"/>
      <c r="L791" s="379"/>
      <c r="M791" s="379"/>
      <c r="N791" s="379"/>
      <c r="O791" s="379"/>
      <c r="P791" s="379"/>
      <c r="Q791" s="379"/>
      <c r="R791" s="379"/>
      <c r="S791" s="379"/>
      <c r="T791" s="379"/>
      <c r="U791" s="379"/>
      <c r="V791" s="379"/>
    </row>
    <row r="792" spans="2:22" s="371" customFormat="1" x14ac:dyDescent="0.2">
      <c r="B792" s="379"/>
      <c r="C792" s="379"/>
      <c r="D792" s="379"/>
      <c r="E792" s="379"/>
      <c r="F792" s="379"/>
      <c r="G792" s="379"/>
      <c r="H792" s="379"/>
      <c r="I792" s="379"/>
      <c r="J792" s="379"/>
      <c r="K792" s="379"/>
      <c r="L792" s="379"/>
      <c r="M792" s="379"/>
      <c r="N792" s="379"/>
      <c r="O792" s="379"/>
      <c r="P792" s="379"/>
      <c r="Q792" s="379"/>
      <c r="R792" s="379"/>
      <c r="S792" s="379"/>
      <c r="T792" s="379"/>
      <c r="U792" s="379"/>
      <c r="V792" s="379"/>
    </row>
    <row r="793" spans="2:22" s="371" customFormat="1" x14ac:dyDescent="0.2">
      <c r="B793" s="379"/>
      <c r="C793" s="379"/>
      <c r="D793" s="379"/>
      <c r="E793" s="379"/>
      <c r="F793" s="379"/>
      <c r="G793" s="379"/>
      <c r="H793" s="379"/>
      <c r="I793" s="379"/>
      <c r="J793" s="379"/>
      <c r="K793" s="379"/>
      <c r="L793" s="379"/>
      <c r="M793" s="379"/>
      <c r="N793" s="379"/>
      <c r="O793" s="379"/>
      <c r="P793" s="379"/>
      <c r="Q793" s="379"/>
      <c r="R793" s="379"/>
      <c r="S793" s="379"/>
      <c r="T793" s="379"/>
      <c r="U793" s="379"/>
      <c r="V793" s="379"/>
    </row>
    <row r="794" spans="2:22" s="371" customFormat="1" x14ac:dyDescent="0.2">
      <c r="B794" s="379"/>
      <c r="C794" s="379"/>
      <c r="D794" s="379"/>
      <c r="E794" s="379"/>
      <c r="F794" s="379"/>
      <c r="G794" s="379"/>
      <c r="H794" s="379"/>
      <c r="I794" s="379"/>
      <c r="J794" s="379"/>
      <c r="K794" s="379"/>
      <c r="L794" s="379"/>
      <c r="M794" s="379"/>
      <c r="N794" s="379"/>
      <c r="O794" s="379"/>
      <c r="P794" s="379"/>
      <c r="Q794" s="379"/>
      <c r="R794" s="379"/>
      <c r="S794" s="379"/>
      <c r="T794" s="379"/>
      <c r="U794" s="379"/>
      <c r="V794" s="379"/>
    </row>
    <row r="795" spans="2:22" s="371" customFormat="1" x14ac:dyDescent="0.2">
      <c r="B795" s="379"/>
      <c r="C795" s="379"/>
      <c r="D795" s="379"/>
      <c r="E795" s="379"/>
      <c r="F795" s="379"/>
      <c r="G795" s="379"/>
      <c r="H795" s="379"/>
      <c r="I795" s="379"/>
      <c r="J795" s="379"/>
      <c r="K795" s="379"/>
      <c r="L795" s="379"/>
      <c r="M795" s="379"/>
      <c r="N795" s="379"/>
      <c r="O795" s="379"/>
      <c r="P795" s="379"/>
      <c r="Q795" s="379"/>
      <c r="R795" s="379"/>
      <c r="S795" s="379"/>
      <c r="T795" s="379"/>
      <c r="U795" s="379"/>
      <c r="V795" s="379"/>
    </row>
    <row r="796" spans="2:22" s="371" customFormat="1" x14ac:dyDescent="0.2">
      <c r="B796" s="379"/>
      <c r="C796" s="379"/>
      <c r="D796" s="379"/>
      <c r="E796" s="379"/>
      <c r="F796" s="379"/>
      <c r="G796" s="379"/>
      <c r="H796" s="379"/>
      <c r="I796" s="379"/>
      <c r="J796" s="379"/>
      <c r="K796" s="379"/>
      <c r="L796" s="379"/>
      <c r="M796" s="379"/>
      <c r="N796" s="379"/>
      <c r="O796" s="379"/>
      <c r="P796" s="379"/>
      <c r="Q796" s="379"/>
      <c r="R796" s="379"/>
      <c r="S796" s="379"/>
      <c r="T796" s="379"/>
      <c r="U796" s="379"/>
      <c r="V796" s="379"/>
    </row>
    <row r="797" spans="2:22" s="371" customFormat="1" x14ac:dyDescent="0.2">
      <c r="B797" s="379"/>
      <c r="C797" s="379"/>
      <c r="D797" s="379"/>
      <c r="E797" s="379"/>
      <c r="F797" s="379"/>
      <c r="G797" s="379"/>
      <c r="H797" s="379"/>
      <c r="I797" s="379"/>
      <c r="J797" s="379"/>
      <c r="K797" s="379"/>
      <c r="L797" s="379"/>
      <c r="M797" s="379"/>
      <c r="N797" s="379"/>
      <c r="O797" s="379"/>
      <c r="P797" s="379"/>
      <c r="Q797" s="379"/>
      <c r="R797" s="379"/>
      <c r="S797" s="379"/>
      <c r="T797" s="379"/>
      <c r="U797" s="379"/>
      <c r="V797" s="379"/>
    </row>
    <row r="798" spans="2:22" s="371" customFormat="1" x14ac:dyDescent="0.2">
      <c r="B798" s="379"/>
      <c r="C798" s="379"/>
      <c r="D798" s="379"/>
      <c r="E798" s="379"/>
      <c r="F798" s="379"/>
      <c r="G798" s="379"/>
      <c r="H798" s="379"/>
      <c r="I798" s="379"/>
      <c r="J798" s="379"/>
      <c r="K798" s="379"/>
      <c r="L798" s="379"/>
      <c r="M798" s="379"/>
      <c r="N798" s="379"/>
      <c r="O798" s="379"/>
      <c r="P798" s="379"/>
      <c r="Q798" s="379"/>
      <c r="R798" s="379"/>
      <c r="S798" s="379"/>
      <c r="T798" s="379"/>
      <c r="U798" s="379"/>
      <c r="V798" s="379"/>
    </row>
    <row r="799" spans="2:22" s="371" customFormat="1" x14ac:dyDescent="0.2">
      <c r="B799" s="379"/>
      <c r="C799" s="379"/>
      <c r="D799" s="379"/>
      <c r="E799" s="379"/>
      <c r="F799" s="379"/>
      <c r="G799" s="379"/>
      <c r="H799" s="379"/>
      <c r="I799" s="379"/>
      <c r="J799" s="379"/>
      <c r="K799" s="379"/>
      <c r="L799" s="379"/>
      <c r="M799" s="379"/>
      <c r="N799" s="379"/>
      <c r="O799" s="379"/>
      <c r="P799" s="379"/>
      <c r="Q799" s="379"/>
      <c r="R799" s="379"/>
      <c r="S799" s="379"/>
      <c r="T799" s="379"/>
      <c r="U799" s="379"/>
      <c r="V799" s="379"/>
    </row>
    <row r="800" spans="2:22" s="371" customFormat="1" x14ac:dyDescent="0.2">
      <c r="B800" s="379"/>
      <c r="C800" s="379"/>
      <c r="D800" s="379"/>
      <c r="E800" s="379"/>
      <c r="F800" s="379"/>
      <c r="G800" s="379"/>
      <c r="H800" s="379"/>
      <c r="I800" s="379"/>
      <c r="J800" s="379"/>
      <c r="K800" s="379"/>
      <c r="L800" s="379"/>
      <c r="M800" s="379"/>
      <c r="N800" s="379"/>
      <c r="O800" s="379"/>
      <c r="P800" s="379"/>
      <c r="Q800" s="379"/>
      <c r="R800" s="379"/>
      <c r="S800" s="379"/>
      <c r="T800" s="379"/>
      <c r="U800" s="379"/>
      <c r="V800" s="379"/>
    </row>
    <row r="801" spans="2:22" s="371" customFormat="1" x14ac:dyDescent="0.2">
      <c r="B801" s="379"/>
      <c r="C801" s="379"/>
      <c r="D801" s="379"/>
      <c r="E801" s="379"/>
      <c r="F801" s="379"/>
      <c r="G801" s="379"/>
      <c r="H801" s="379"/>
      <c r="I801" s="379"/>
      <c r="J801" s="379"/>
      <c r="K801" s="379"/>
      <c r="L801" s="379"/>
      <c r="M801" s="379"/>
      <c r="N801" s="379"/>
      <c r="O801" s="379"/>
      <c r="P801" s="379"/>
      <c r="Q801" s="379"/>
      <c r="R801" s="379"/>
      <c r="S801" s="379"/>
      <c r="T801" s="379"/>
      <c r="U801" s="379"/>
      <c r="V801" s="379"/>
    </row>
    <row r="802" spans="2:22" s="371" customFormat="1" x14ac:dyDescent="0.2">
      <c r="B802" s="379"/>
      <c r="C802" s="379"/>
      <c r="D802" s="379"/>
      <c r="E802" s="379"/>
      <c r="F802" s="379"/>
      <c r="G802" s="379"/>
      <c r="H802" s="379"/>
      <c r="I802" s="379"/>
      <c r="J802" s="379"/>
      <c r="K802" s="379"/>
      <c r="L802" s="379"/>
      <c r="M802" s="379"/>
      <c r="N802" s="379"/>
      <c r="O802" s="379"/>
      <c r="P802" s="379"/>
      <c r="Q802" s="379"/>
      <c r="R802" s="379"/>
      <c r="S802" s="379"/>
      <c r="T802" s="379"/>
      <c r="U802" s="379"/>
      <c r="V802" s="379"/>
    </row>
    <row r="803" spans="2:22" s="371" customFormat="1" x14ac:dyDescent="0.2">
      <c r="B803" s="379"/>
      <c r="C803" s="379"/>
      <c r="D803" s="379"/>
      <c r="E803" s="379"/>
      <c r="F803" s="379"/>
      <c r="G803" s="379"/>
      <c r="H803" s="379"/>
      <c r="I803" s="379"/>
      <c r="J803" s="379"/>
      <c r="K803" s="379"/>
      <c r="L803" s="379"/>
      <c r="M803" s="379"/>
      <c r="N803" s="379"/>
      <c r="O803" s="379"/>
      <c r="P803" s="379"/>
      <c r="Q803" s="379"/>
      <c r="R803" s="379"/>
      <c r="S803" s="379"/>
      <c r="T803" s="379"/>
      <c r="U803" s="379"/>
      <c r="V803" s="379"/>
    </row>
    <row r="804" spans="2:22" s="371" customFormat="1" x14ac:dyDescent="0.2">
      <c r="B804" s="379"/>
      <c r="C804" s="379"/>
      <c r="D804" s="379"/>
      <c r="E804" s="379"/>
      <c r="F804" s="379"/>
      <c r="G804" s="379"/>
      <c r="H804" s="379"/>
      <c r="I804" s="379"/>
      <c r="J804" s="379"/>
      <c r="K804" s="379"/>
      <c r="L804" s="379"/>
      <c r="M804" s="379"/>
      <c r="N804" s="379"/>
      <c r="O804" s="379"/>
      <c r="P804" s="379"/>
      <c r="Q804" s="379"/>
      <c r="R804" s="379"/>
      <c r="S804" s="379"/>
      <c r="T804" s="379"/>
      <c r="U804" s="379"/>
      <c r="V804" s="379"/>
    </row>
    <row r="805" spans="2:22" s="371" customFormat="1" x14ac:dyDescent="0.2">
      <c r="B805" s="379"/>
      <c r="C805" s="379"/>
      <c r="D805" s="379"/>
      <c r="E805" s="379"/>
      <c r="F805" s="379"/>
      <c r="G805" s="379"/>
      <c r="H805" s="379"/>
      <c r="I805" s="379"/>
      <c r="J805" s="379"/>
      <c r="K805" s="379"/>
      <c r="L805" s="379"/>
      <c r="M805" s="379"/>
      <c r="N805" s="379"/>
      <c r="O805" s="379"/>
      <c r="P805" s="379"/>
      <c r="Q805" s="379"/>
      <c r="R805" s="379"/>
      <c r="S805" s="379"/>
      <c r="T805" s="379"/>
      <c r="U805" s="379"/>
      <c r="V805" s="379"/>
    </row>
    <row r="806" spans="2:22" s="371" customFormat="1" x14ac:dyDescent="0.2">
      <c r="B806" s="379"/>
      <c r="C806" s="379"/>
      <c r="D806" s="379"/>
      <c r="E806" s="379"/>
      <c r="F806" s="379"/>
      <c r="G806" s="379"/>
      <c r="H806" s="379"/>
      <c r="I806" s="379"/>
      <c r="J806" s="379"/>
      <c r="K806" s="379"/>
      <c r="L806" s="379"/>
      <c r="M806" s="379"/>
      <c r="N806" s="379"/>
      <c r="O806" s="379"/>
      <c r="P806" s="379"/>
      <c r="Q806" s="379"/>
      <c r="R806" s="379"/>
      <c r="S806" s="379"/>
      <c r="T806" s="379"/>
      <c r="U806" s="379"/>
      <c r="V806" s="379"/>
    </row>
    <row r="807" spans="2:22" s="371" customFormat="1" x14ac:dyDescent="0.2">
      <c r="B807" s="379"/>
      <c r="C807" s="379"/>
      <c r="D807" s="379"/>
      <c r="E807" s="379"/>
      <c r="F807" s="379"/>
      <c r="G807" s="379"/>
      <c r="H807" s="379"/>
      <c r="I807" s="379"/>
      <c r="J807" s="379"/>
      <c r="K807" s="379"/>
      <c r="L807" s="379"/>
      <c r="M807" s="379"/>
      <c r="N807" s="379"/>
      <c r="O807" s="379"/>
      <c r="P807" s="379"/>
      <c r="Q807" s="379"/>
      <c r="R807" s="379"/>
      <c r="S807" s="379"/>
      <c r="T807" s="379"/>
      <c r="U807" s="379"/>
      <c r="V807" s="379"/>
    </row>
    <row r="808" spans="2:22" s="371" customFormat="1" x14ac:dyDescent="0.2">
      <c r="B808" s="379"/>
      <c r="C808" s="379"/>
      <c r="D808" s="379"/>
      <c r="E808" s="379"/>
      <c r="F808" s="379"/>
      <c r="G808" s="379"/>
      <c r="H808" s="379"/>
      <c r="I808" s="379"/>
      <c r="J808" s="379"/>
      <c r="K808" s="379"/>
      <c r="L808" s="379"/>
      <c r="M808" s="379"/>
      <c r="N808" s="379"/>
      <c r="O808" s="379"/>
      <c r="P808" s="379"/>
      <c r="Q808" s="379"/>
      <c r="R808" s="379"/>
      <c r="S808" s="379"/>
      <c r="T808" s="379"/>
      <c r="U808" s="379"/>
      <c r="V808" s="379"/>
    </row>
    <row r="809" spans="2:22" s="371" customFormat="1" x14ac:dyDescent="0.2">
      <c r="B809" s="379"/>
      <c r="C809" s="379"/>
      <c r="D809" s="379"/>
      <c r="E809" s="379"/>
      <c r="F809" s="379"/>
      <c r="G809" s="379"/>
      <c r="H809" s="379"/>
      <c r="I809" s="379"/>
      <c r="J809" s="379"/>
      <c r="K809" s="379"/>
      <c r="L809" s="379"/>
      <c r="M809" s="379"/>
      <c r="N809" s="379"/>
      <c r="O809" s="379"/>
      <c r="P809" s="379"/>
      <c r="Q809" s="379"/>
      <c r="R809" s="379"/>
      <c r="S809" s="379"/>
      <c r="T809" s="379"/>
      <c r="U809" s="379"/>
      <c r="V809" s="379"/>
    </row>
    <row r="810" spans="2:22" s="371" customFormat="1" x14ac:dyDescent="0.2">
      <c r="B810" s="379"/>
      <c r="C810" s="379"/>
      <c r="D810" s="379"/>
      <c r="E810" s="379"/>
      <c r="F810" s="379"/>
      <c r="G810" s="379"/>
      <c r="H810" s="379"/>
      <c r="I810" s="379"/>
      <c r="J810" s="379"/>
      <c r="K810" s="379"/>
      <c r="L810" s="379"/>
      <c r="M810" s="379"/>
      <c r="N810" s="379"/>
      <c r="O810" s="379"/>
      <c r="P810" s="379"/>
      <c r="Q810" s="379"/>
      <c r="R810" s="379"/>
      <c r="S810" s="379"/>
      <c r="T810" s="379"/>
      <c r="U810" s="379"/>
      <c r="V810" s="379"/>
    </row>
    <row r="811" spans="2:22" s="371" customFormat="1" x14ac:dyDescent="0.2">
      <c r="B811" s="379"/>
      <c r="C811" s="379"/>
      <c r="D811" s="379"/>
      <c r="E811" s="379"/>
      <c r="F811" s="379"/>
      <c r="G811" s="379"/>
      <c r="H811" s="379"/>
      <c r="I811" s="379"/>
      <c r="J811" s="379"/>
      <c r="K811" s="379"/>
      <c r="L811" s="379"/>
      <c r="M811" s="379"/>
      <c r="N811" s="379"/>
      <c r="O811" s="379"/>
      <c r="P811" s="379"/>
      <c r="Q811" s="379"/>
      <c r="R811" s="379"/>
      <c r="S811" s="379"/>
      <c r="T811" s="379"/>
      <c r="U811" s="379"/>
      <c r="V811" s="379"/>
    </row>
    <row r="812" spans="2:22" s="371" customFormat="1" x14ac:dyDescent="0.2">
      <c r="B812" s="379"/>
      <c r="C812" s="379"/>
      <c r="D812" s="379"/>
      <c r="E812" s="379"/>
      <c r="F812" s="379"/>
      <c r="G812" s="379"/>
      <c r="H812" s="379"/>
      <c r="I812" s="379"/>
      <c r="J812" s="379"/>
      <c r="K812" s="379"/>
      <c r="L812" s="379"/>
      <c r="M812" s="379"/>
      <c r="N812" s="379"/>
      <c r="O812" s="379"/>
      <c r="P812" s="379"/>
      <c r="Q812" s="379"/>
      <c r="R812" s="379"/>
      <c r="S812" s="379"/>
      <c r="T812" s="379"/>
      <c r="U812" s="379"/>
      <c r="V812" s="379"/>
    </row>
    <row r="813" spans="2:22" s="371" customFormat="1" x14ac:dyDescent="0.2">
      <c r="B813" s="379"/>
      <c r="C813" s="379"/>
      <c r="D813" s="379"/>
      <c r="E813" s="379"/>
      <c r="F813" s="379"/>
      <c r="G813" s="379"/>
      <c r="H813" s="379"/>
      <c r="I813" s="379"/>
      <c r="J813" s="379"/>
      <c r="K813" s="379"/>
      <c r="L813" s="379"/>
      <c r="M813" s="379"/>
      <c r="N813" s="379"/>
      <c r="O813" s="379"/>
      <c r="P813" s="379"/>
      <c r="Q813" s="379"/>
      <c r="R813" s="379"/>
      <c r="S813" s="379"/>
      <c r="T813" s="379"/>
      <c r="U813" s="379"/>
      <c r="V813" s="379"/>
    </row>
    <row r="814" spans="2:22" s="371" customFormat="1" x14ac:dyDescent="0.2">
      <c r="B814" s="379"/>
      <c r="C814" s="379"/>
      <c r="D814" s="379"/>
      <c r="E814" s="379"/>
      <c r="F814" s="379"/>
      <c r="G814" s="379"/>
      <c r="H814" s="379"/>
      <c r="I814" s="379"/>
      <c r="J814" s="379"/>
      <c r="K814" s="379"/>
      <c r="L814" s="379"/>
      <c r="M814" s="379"/>
      <c r="N814" s="379"/>
      <c r="O814" s="379"/>
      <c r="P814" s="379"/>
      <c r="Q814" s="379"/>
      <c r="R814" s="379"/>
      <c r="S814" s="379"/>
      <c r="T814" s="379"/>
      <c r="U814" s="379"/>
      <c r="V814" s="379"/>
    </row>
    <row r="815" spans="2:22" s="371" customFormat="1" x14ac:dyDescent="0.2">
      <c r="B815" s="379"/>
      <c r="C815" s="379"/>
      <c r="D815" s="379"/>
      <c r="E815" s="379"/>
      <c r="F815" s="379"/>
      <c r="G815" s="379"/>
      <c r="H815" s="379"/>
      <c r="I815" s="379"/>
      <c r="J815" s="379"/>
      <c r="K815" s="379"/>
      <c r="L815" s="379"/>
      <c r="M815" s="379"/>
      <c r="N815" s="379"/>
      <c r="O815" s="379"/>
      <c r="P815" s="379"/>
      <c r="Q815" s="379"/>
      <c r="R815" s="379"/>
      <c r="S815" s="379"/>
      <c r="T815" s="379"/>
      <c r="U815" s="379"/>
      <c r="V815" s="379"/>
    </row>
    <row r="816" spans="2:22" s="371" customFormat="1" x14ac:dyDescent="0.2">
      <c r="B816" s="379"/>
      <c r="C816" s="379"/>
      <c r="D816" s="379"/>
      <c r="E816" s="379"/>
      <c r="F816" s="379"/>
      <c r="G816" s="379"/>
      <c r="H816" s="379"/>
      <c r="I816" s="379"/>
      <c r="J816" s="379"/>
      <c r="K816" s="379"/>
      <c r="L816" s="379"/>
      <c r="M816" s="379"/>
      <c r="N816" s="379"/>
      <c r="O816" s="379"/>
      <c r="P816" s="379"/>
      <c r="Q816" s="379"/>
      <c r="R816" s="379"/>
      <c r="S816" s="379"/>
      <c r="T816" s="379"/>
      <c r="U816" s="379"/>
      <c r="V816" s="379"/>
    </row>
    <row r="817" spans="2:22" s="371" customFormat="1" x14ac:dyDescent="0.2">
      <c r="B817" s="379"/>
      <c r="C817" s="379"/>
      <c r="D817" s="379"/>
      <c r="E817" s="379"/>
      <c r="F817" s="379"/>
      <c r="G817" s="379"/>
      <c r="H817" s="379"/>
      <c r="I817" s="379"/>
      <c r="J817" s="379"/>
      <c r="K817" s="379"/>
      <c r="L817" s="379"/>
      <c r="M817" s="379"/>
      <c r="N817" s="379"/>
      <c r="O817" s="379"/>
      <c r="P817" s="379"/>
      <c r="Q817" s="379"/>
      <c r="R817" s="379"/>
      <c r="S817" s="379"/>
      <c r="T817" s="379"/>
      <c r="U817" s="379"/>
      <c r="V817" s="379"/>
    </row>
    <row r="818" spans="2:22" s="371" customFormat="1" x14ac:dyDescent="0.2">
      <c r="B818" s="379"/>
      <c r="C818" s="379"/>
      <c r="D818" s="379"/>
      <c r="E818" s="379"/>
      <c r="F818" s="379"/>
      <c r="G818" s="379"/>
      <c r="H818" s="379"/>
      <c r="I818" s="379"/>
      <c r="J818" s="379"/>
      <c r="K818" s="379"/>
      <c r="L818" s="379"/>
      <c r="M818" s="379"/>
      <c r="N818" s="379"/>
      <c r="O818" s="379"/>
      <c r="P818" s="379"/>
      <c r="Q818" s="379"/>
      <c r="R818" s="379"/>
      <c r="S818" s="379"/>
      <c r="T818" s="379"/>
      <c r="U818" s="379"/>
      <c r="V818" s="379"/>
    </row>
    <row r="819" spans="2:22" s="371" customFormat="1" x14ac:dyDescent="0.2">
      <c r="B819" s="379"/>
      <c r="C819" s="379"/>
      <c r="D819" s="379"/>
      <c r="E819" s="379"/>
      <c r="F819" s="379"/>
      <c r="G819" s="379"/>
      <c r="H819" s="379"/>
      <c r="I819" s="379"/>
      <c r="J819" s="379"/>
      <c r="K819" s="379"/>
      <c r="L819" s="379"/>
      <c r="M819" s="379"/>
      <c r="N819" s="379"/>
      <c r="O819" s="379"/>
      <c r="P819" s="379"/>
      <c r="Q819" s="379"/>
      <c r="R819" s="379"/>
      <c r="S819" s="379"/>
      <c r="T819" s="379"/>
      <c r="U819" s="379"/>
      <c r="V819" s="379"/>
    </row>
    <row r="820" spans="2:22" s="371" customFormat="1" x14ac:dyDescent="0.2">
      <c r="B820" s="379"/>
      <c r="C820" s="379"/>
      <c r="D820" s="379"/>
      <c r="E820" s="379"/>
      <c r="F820" s="379"/>
      <c r="G820" s="379"/>
      <c r="H820" s="379"/>
      <c r="I820" s="379"/>
      <c r="J820" s="379"/>
      <c r="K820" s="379"/>
      <c r="L820" s="379"/>
      <c r="M820" s="379"/>
      <c r="N820" s="379"/>
      <c r="O820" s="379"/>
      <c r="P820" s="379"/>
      <c r="Q820" s="379"/>
      <c r="R820" s="379"/>
      <c r="S820" s="379"/>
      <c r="T820" s="379"/>
      <c r="U820" s="379"/>
      <c r="V820" s="379"/>
    </row>
    <row r="821" spans="2:22" s="371" customFormat="1" x14ac:dyDescent="0.2">
      <c r="B821" s="379"/>
      <c r="C821" s="379"/>
      <c r="D821" s="379"/>
      <c r="E821" s="379"/>
      <c r="F821" s="379"/>
      <c r="G821" s="379"/>
      <c r="H821" s="379"/>
      <c r="I821" s="379"/>
      <c r="J821" s="379"/>
      <c r="K821" s="379"/>
      <c r="L821" s="379"/>
      <c r="M821" s="379"/>
      <c r="N821" s="379"/>
      <c r="O821" s="379"/>
      <c r="P821" s="379"/>
      <c r="Q821" s="379"/>
      <c r="R821" s="379"/>
      <c r="S821" s="379"/>
      <c r="T821" s="379"/>
      <c r="U821" s="379"/>
      <c r="V821" s="379"/>
    </row>
    <row r="822" spans="2:22" s="371" customFormat="1" x14ac:dyDescent="0.2">
      <c r="B822" s="379"/>
      <c r="C822" s="379"/>
      <c r="D822" s="379"/>
      <c r="E822" s="379"/>
      <c r="F822" s="379"/>
      <c r="G822" s="379"/>
      <c r="H822" s="379"/>
      <c r="I822" s="379"/>
      <c r="J822" s="379"/>
      <c r="K822" s="379"/>
      <c r="L822" s="379"/>
      <c r="M822" s="379"/>
      <c r="N822" s="379"/>
      <c r="O822" s="379"/>
      <c r="P822" s="379"/>
      <c r="Q822" s="379"/>
      <c r="R822" s="379"/>
      <c r="S822" s="379"/>
      <c r="T822" s="379"/>
      <c r="U822" s="379"/>
      <c r="V822" s="379"/>
    </row>
    <row r="823" spans="2:22" s="371" customFormat="1" x14ac:dyDescent="0.2">
      <c r="B823" s="379"/>
      <c r="C823" s="379"/>
      <c r="D823" s="379"/>
      <c r="E823" s="379"/>
      <c r="F823" s="379"/>
      <c r="G823" s="379"/>
      <c r="H823" s="379"/>
      <c r="I823" s="379"/>
      <c r="J823" s="379"/>
      <c r="K823" s="379"/>
      <c r="L823" s="379"/>
      <c r="M823" s="379"/>
      <c r="N823" s="379"/>
      <c r="O823" s="379"/>
      <c r="P823" s="379"/>
      <c r="Q823" s="379"/>
      <c r="R823" s="379"/>
      <c r="S823" s="379"/>
      <c r="T823" s="379"/>
      <c r="U823" s="379"/>
      <c r="V823" s="379"/>
    </row>
    <row r="824" spans="2:22" s="371" customFormat="1" x14ac:dyDescent="0.2">
      <c r="B824" s="379"/>
      <c r="C824" s="379"/>
      <c r="D824" s="379"/>
      <c r="E824" s="379"/>
      <c r="F824" s="379"/>
      <c r="G824" s="379"/>
      <c r="H824" s="379"/>
      <c r="I824" s="379"/>
      <c r="J824" s="379"/>
      <c r="K824" s="379"/>
      <c r="L824" s="379"/>
      <c r="M824" s="379"/>
      <c r="N824" s="379"/>
      <c r="O824" s="379"/>
      <c r="P824" s="379"/>
      <c r="Q824" s="379"/>
      <c r="R824" s="379"/>
      <c r="S824" s="379"/>
      <c r="T824" s="379"/>
      <c r="U824" s="379"/>
      <c r="V824" s="379"/>
    </row>
    <row r="825" spans="2:22" s="371" customFormat="1" x14ac:dyDescent="0.2">
      <c r="B825" s="379"/>
      <c r="C825" s="379"/>
      <c r="D825" s="379"/>
      <c r="E825" s="379"/>
      <c r="F825" s="379"/>
      <c r="G825" s="379"/>
      <c r="H825" s="379"/>
      <c r="I825" s="379"/>
      <c r="J825" s="379"/>
      <c r="K825" s="379"/>
      <c r="L825" s="379"/>
      <c r="M825" s="379"/>
      <c r="N825" s="379"/>
      <c r="O825" s="379"/>
      <c r="P825" s="379"/>
      <c r="Q825" s="379"/>
      <c r="R825" s="379"/>
      <c r="S825" s="379"/>
      <c r="T825" s="379"/>
      <c r="U825" s="379"/>
      <c r="V825" s="379"/>
    </row>
    <row r="826" spans="2:22" s="371" customFormat="1" x14ac:dyDescent="0.2">
      <c r="B826" s="379"/>
      <c r="C826" s="379"/>
      <c r="D826" s="379"/>
      <c r="E826" s="379"/>
      <c r="F826" s="379"/>
      <c r="G826" s="379"/>
      <c r="H826" s="379"/>
      <c r="I826" s="379"/>
      <c r="J826" s="379"/>
      <c r="K826" s="379"/>
      <c r="L826" s="379"/>
      <c r="M826" s="379"/>
      <c r="N826" s="379"/>
      <c r="O826" s="379"/>
      <c r="P826" s="379"/>
      <c r="Q826" s="379"/>
      <c r="R826" s="379"/>
      <c r="S826" s="379"/>
      <c r="T826" s="379"/>
      <c r="U826" s="379"/>
      <c r="V826" s="379"/>
    </row>
    <row r="827" spans="2:22" s="371" customFormat="1" x14ac:dyDescent="0.2">
      <c r="B827" s="379"/>
      <c r="C827" s="379"/>
      <c r="D827" s="379"/>
      <c r="E827" s="379"/>
      <c r="F827" s="379"/>
      <c r="G827" s="379"/>
      <c r="H827" s="379"/>
      <c r="I827" s="379"/>
      <c r="J827" s="379"/>
      <c r="K827" s="379"/>
      <c r="L827" s="379"/>
      <c r="M827" s="379"/>
      <c r="N827" s="379"/>
      <c r="O827" s="379"/>
      <c r="P827" s="379"/>
      <c r="Q827" s="379"/>
      <c r="R827" s="379"/>
      <c r="S827" s="379"/>
      <c r="T827" s="379"/>
      <c r="U827" s="379"/>
      <c r="V827" s="379"/>
    </row>
    <row r="828" spans="2:22" s="371" customFormat="1" x14ac:dyDescent="0.2">
      <c r="B828" s="379"/>
      <c r="C828" s="379"/>
      <c r="D828" s="379"/>
      <c r="E828" s="379"/>
      <c r="F828" s="379"/>
      <c r="G828" s="379"/>
      <c r="H828" s="379"/>
      <c r="I828" s="379"/>
      <c r="J828" s="379"/>
      <c r="K828" s="379"/>
      <c r="L828" s="379"/>
      <c r="M828" s="379"/>
      <c r="N828" s="379"/>
      <c r="O828" s="379"/>
      <c r="P828" s="379"/>
      <c r="Q828" s="379"/>
      <c r="R828" s="379"/>
      <c r="S828" s="379"/>
      <c r="T828" s="379"/>
      <c r="U828" s="379"/>
      <c r="V828" s="379"/>
    </row>
    <row r="829" spans="2:22" s="371" customFormat="1" x14ac:dyDescent="0.2">
      <c r="B829" s="379"/>
      <c r="C829" s="379"/>
      <c r="D829" s="379"/>
      <c r="E829" s="379"/>
      <c r="F829" s="379"/>
      <c r="G829" s="379"/>
      <c r="H829" s="379"/>
      <c r="I829" s="379"/>
      <c r="J829" s="379"/>
      <c r="K829" s="379"/>
      <c r="L829" s="379"/>
      <c r="M829" s="379"/>
      <c r="N829" s="379"/>
      <c r="O829" s="379"/>
      <c r="P829" s="379"/>
      <c r="Q829" s="379"/>
      <c r="R829" s="379"/>
      <c r="S829" s="379"/>
      <c r="T829" s="379"/>
      <c r="U829" s="379"/>
      <c r="V829" s="379"/>
    </row>
    <row r="830" spans="2:22" s="371" customFormat="1" x14ac:dyDescent="0.2">
      <c r="B830" s="379"/>
      <c r="C830" s="379"/>
      <c r="D830" s="379"/>
      <c r="E830" s="379"/>
      <c r="F830" s="379"/>
      <c r="G830" s="379"/>
      <c r="H830" s="379"/>
      <c r="I830" s="379"/>
      <c r="J830" s="379"/>
      <c r="K830" s="379"/>
      <c r="L830" s="379"/>
      <c r="M830" s="379"/>
      <c r="N830" s="379"/>
      <c r="O830" s="379"/>
      <c r="P830" s="379"/>
      <c r="Q830" s="379"/>
      <c r="R830" s="379"/>
      <c r="S830" s="379"/>
      <c r="T830" s="379"/>
      <c r="U830" s="379"/>
      <c r="V830" s="379"/>
    </row>
    <row r="831" spans="2:22" s="371" customFormat="1" x14ac:dyDescent="0.2">
      <c r="B831" s="379"/>
      <c r="C831" s="379"/>
      <c r="D831" s="379"/>
      <c r="E831" s="379"/>
      <c r="F831" s="379"/>
      <c r="G831" s="379"/>
      <c r="H831" s="379"/>
      <c r="I831" s="379"/>
      <c r="J831" s="379"/>
      <c r="K831" s="379"/>
      <c r="L831" s="379"/>
      <c r="M831" s="379"/>
      <c r="N831" s="379"/>
      <c r="O831" s="379"/>
      <c r="P831" s="379"/>
      <c r="Q831" s="379"/>
      <c r="R831" s="379"/>
      <c r="S831" s="379"/>
      <c r="T831" s="379"/>
      <c r="U831" s="379"/>
      <c r="V831" s="379"/>
    </row>
    <row r="832" spans="2:22" s="371" customFormat="1" x14ac:dyDescent="0.2">
      <c r="B832" s="379"/>
      <c r="C832" s="379"/>
      <c r="D832" s="379"/>
      <c r="E832" s="379"/>
      <c r="F832" s="379"/>
      <c r="G832" s="379"/>
      <c r="H832" s="379"/>
      <c r="I832" s="379"/>
      <c r="J832" s="379"/>
      <c r="K832" s="379"/>
      <c r="L832" s="379"/>
      <c r="M832" s="379"/>
      <c r="N832" s="379"/>
      <c r="O832" s="379"/>
      <c r="P832" s="379"/>
      <c r="Q832" s="379"/>
      <c r="R832" s="379"/>
      <c r="S832" s="379"/>
      <c r="T832" s="379"/>
      <c r="U832" s="379"/>
      <c r="V832" s="379"/>
    </row>
    <row r="833" spans="2:22" s="371" customFormat="1" x14ac:dyDescent="0.2">
      <c r="B833" s="379"/>
      <c r="C833" s="379"/>
      <c r="D833" s="379"/>
      <c r="E833" s="379"/>
      <c r="F833" s="379"/>
      <c r="G833" s="379"/>
      <c r="H833" s="379"/>
      <c r="I833" s="379"/>
      <c r="J833" s="379"/>
      <c r="K833" s="379"/>
      <c r="L833" s="379"/>
      <c r="M833" s="379"/>
      <c r="N833" s="379"/>
      <c r="O833" s="379"/>
      <c r="P833" s="379"/>
      <c r="Q833" s="379"/>
      <c r="R833" s="379"/>
      <c r="S833" s="379"/>
      <c r="T833" s="379"/>
      <c r="U833" s="379"/>
      <c r="V833" s="379"/>
    </row>
    <row r="834" spans="2:22" s="371" customFormat="1" x14ac:dyDescent="0.2">
      <c r="B834" s="379"/>
      <c r="C834" s="379"/>
      <c r="D834" s="379"/>
      <c r="E834" s="379"/>
      <c r="F834" s="379"/>
      <c r="G834" s="379"/>
      <c r="H834" s="379"/>
      <c r="I834" s="379"/>
      <c r="J834" s="379"/>
      <c r="K834" s="379"/>
      <c r="L834" s="379"/>
      <c r="M834" s="379"/>
      <c r="N834" s="379"/>
      <c r="O834" s="379"/>
      <c r="P834" s="379"/>
      <c r="Q834" s="379"/>
      <c r="R834" s="379"/>
      <c r="S834" s="379"/>
      <c r="T834" s="379"/>
      <c r="U834" s="379"/>
      <c r="V834" s="379"/>
    </row>
    <row r="835" spans="2:22" s="371" customFormat="1" x14ac:dyDescent="0.2">
      <c r="B835" s="379"/>
      <c r="C835" s="379"/>
      <c r="D835" s="379"/>
      <c r="E835" s="379"/>
      <c r="F835" s="379"/>
      <c r="G835" s="379"/>
      <c r="H835" s="379"/>
      <c r="I835" s="379"/>
      <c r="J835" s="379"/>
      <c r="K835" s="379"/>
      <c r="L835" s="379"/>
      <c r="M835" s="379"/>
      <c r="N835" s="379"/>
      <c r="O835" s="379"/>
      <c r="P835" s="379"/>
      <c r="Q835" s="379"/>
      <c r="R835" s="379"/>
      <c r="S835" s="379"/>
      <c r="T835" s="379"/>
      <c r="U835" s="379"/>
      <c r="V835" s="379"/>
    </row>
    <row r="836" spans="2:22" s="371" customFormat="1" x14ac:dyDescent="0.2">
      <c r="B836" s="379"/>
      <c r="C836" s="379"/>
      <c r="D836" s="379"/>
      <c r="E836" s="379"/>
      <c r="F836" s="379"/>
      <c r="G836" s="379"/>
      <c r="H836" s="379"/>
      <c r="I836" s="379"/>
      <c r="J836" s="379"/>
      <c r="K836" s="379"/>
      <c r="L836" s="379"/>
      <c r="M836" s="379"/>
      <c r="N836" s="379"/>
      <c r="O836" s="379"/>
      <c r="P836" s="379"/>
      <c r="Q836" s="379"/>
      <c r="R836" s="379"/>
      <c r="S836" s="379"/>
      <c r="T836" s="379"/>
      <c r="U836" s="379"/>
      <c r="V836" s="379"/>
    </row>
    <row r="837" spans="2:22" s="371" customFormat="1" x14ac:dyDescent="0.2">
      <c r="B837" s="379"/>
      <c r="C837" s="379"/>
      <c r="D837" s="379"/>
      <c r="E837" s="379"/>
      <c r="F837" s="379"/>
      <c r="G837" s="379"/>
      <c r="H837" s="379"/>
      <c r="I837" s="379"/>
      <c r="J837" s="379"/>
      <c r="K837" s="379"/>
      <c r="L837" s="379"/>
      <c r="M837" s="379"/>
      <c r="N837" s="379"/>
      <c r="O837" s="379"/>
      <c r="P837" s="379"/>
      <c r="Q837" s="379"/>
      <c r="R837" s="379"/>
      <c r="S837" s="379"/>
      <c r="T837" s="379"/>
      <c r="U837" s="379"/>
      <c r="V837" s="379"/>
    </row>
    <row r="838" spans="2:22" s="371" customFormat="1" x14ac:dyDescent="0.2">
      <c r="B838" s="379"/>
      <c r="C838" s="379"/>
      <c r="D838" s="379"/>
      <c r="E838" s="379"/>
      <c r="F838" s="379"/>
      <c r="G838" s="379"/>
      <c r="H838" s="379"/>
      <c r="I838" s="379"/>
      <c r="J838" s="379"/>
      <c r="K838" s="379"/>
      <c r="L838" s="379"/>
      <c r="M838" s="379"/>
      <c r="N838" s="379"/>
      <c r="O838" s="379"/>
      <c r="P838" s="379"/>
      <c r="Q838" s="379"/>
      <c r="R838" s="379"/>
      <c r="S838" s="379"/>
      <c r="T838" s="379"/>
      <c r="U838" s="379"/>
      <c r="V838" s="379"/>
    </row>
    <row r="839" spans="2:22" s="371" customFormat="1" x14ac:dyDescent="0.2">
      <c r="B839" s="379"/>
      <c r="C839" s="379"/>
      <c r="D839" s="379"/>
      <c r="E839" s="379"/>
      <c r="F839" s="379"/>
      <c r="G839" s="379"/>
      <c r="H839" s="379"/>
      <c r="I839" s="379"/>
      <c r="J839" s="379"/>
      <c r="K839" s="379"/>
      <c r="L839" s="379"/>
      <c r="M839" s="379"/>
      <c r="N839" s="379"/>
      <c r="O839" s="379"/>
      <c r="P839" s="379"/>
      <c r="Q839" s="379"/>
      <c r="R839" s="379"/>
      <c r="S839" s="379"/>
      <c r="T839" s="379"/>
      <c r="U839" s="379"/>
      <c r="V839" s="379"/>
    </row>
    <row r="840" spans="2:22" s="371" customFormat="1" x14ac:dyDescent="0.2">
      <c r="B840" s="379"/>
      <c r="C840" s="379"/>
      <c r="D840" s="379"/>
      <c r="E840" s="379"/>
      <c r="F840" s="379"/>
      <c r="G840" s="379"/>
      <c r="H840" s="379"/>
      <c r="I840" s="379"/>
      <c r="J840" s="379"/>
      <c r="K840" s="379"/>
      <c r="L840" s="379"/>
      <c r="M840" s="379"/>
      <c r="N840" s="379"/>
      <c r="O840" s="379"/>
      <c r="P840" s="379"/>
      <c r="Q840" s="379"/>
      <c r="R840" s="379"/>
      <c r="S840" s="379"/>
      <c r="T840" s="379"/>
      <c r="U840" s="379"/>
      <c r="V840" s="379"/>
    </row>
    <row r="841" spans="2:22" s="371" customFormat="1" x14ac:dyDescent="0.2">
      <c r="B841" s="379"/>
      <c r="C841" s="379"/>
      <c r="D841" s="379"/>
      <c r="E841" s="379"/>
      <c r="F841" s="379"/>
      <c r="G841" s="379"/>
      <c r="H841" s="379"/>
      <c r="I841" s="379"/>
      <c r="J841" s="379"/>
      <c r="K841" s="379"/>
      <c r="L841" s="379"/>
      <c r="M841" s="379"/>
      <c r="N841" s="379"/>
      <c r="O841" s="379"/>
      <c r="P841" s="379"/>
      <c r="Q841" s="379"/>
      <c r="R841" s="379"/>
      <c r="S841" s="379"/>
      <c r="T841" s="379"/>
      <c r="U841" s="379"/>
      <c r="V841" s="379"/>
    </row>
    <row r="842" spans="2:22" s="371" customFormat="1" x14ac:dyDescent="0.2">
      <c r="B842" s="379"/>
      <c r="C842" s="379"/>
      <c r="D842" s="379"/>
      <c r="E842" s="379"/>
      <c r="F842" s="379"/>
      <c r="G842" s="379"/>
      <c r="H842" s="379"/>
      <c r="I842" s="379"/>
      <c r="J842" s="379"/>
      <c r="K842" s="379"/>
      <c r="L842" s="379"/>
      <c r="M842" s="379"/>
      <c r="N842" s="379"/>
      <c r="O842" s="379"/>
      <c r="P842" s="379"/>
      <c r="Q842" s="379"/>
      <c r="R842" s="379"/>
      <c r="S842" s="379"/>
      <c r="T842" s="379"/>
      <c r="U842" s="379"/>
      <c r="V842" s="379"/>
    </row>
    <row r="843" spans="2:22" s="371" customFormat="1" x14ac:dyDescent="0.2">
      <c r="B843" s="379"/>
      <c r="C843" s="379"/>
      <c r="D843" s="379"/>
      <c r="E843" s="379"/>
      <c r="F843" s="379"/>
      <c r="G843" s="379"/>
      <c r="H843" s="379"/>
      <c r="I843" s="379"/>
      <c r="J843" s="379"/>
      <c r="K843" s="379"/>
      <c r="L843" s="379"/>
      <c r="M843" s="379"/>
      <c r="N843" s="379"/>
      <c r="O843" s="379"/>
      <c r="P843" s="379"/>
      <c r="Q843" s="379"/>
      <c r="R843" s="379"/>
      <c r="S843" s="379"/>
      <c r="T843" s="379"/>
      <c r="U843" s="379"/>
      <c r="V843" s="379"/>
    </row>
    <row r="844" spans="2:22" s="371" customFormat="1" x14ac:dyDescent="0.2">
      <c r="B844" s="379"/>
      <c r="C844" s="379"/>
      <c r="D844" s="379"/>
      <c r="E844" s="379"/>
      <c r="F844" s="379"/>
      <c r="G844" s="379"/>
      <c r="H844" s="379"/>
      <c r="I844" s="379"/>
      <c r="J844" s="379"/>
      <c r="K844" s="379"/>
      <c r="L844" s="379"/>
      <c r="M844" s="379"/>
      <c r="N844" s="379"/>
      <c r="O844" s="379"/>
      <c r="P844" s="379"/>
      <c r="Q844" s="379"/>
      <c r="R844" s="379"/>
      <c r="S844" s="379"/>
      <c r="T844" s="379"/>
      <c r="U844" s="379"/>
      <c r="V844" s="379"/>
    </row>
    <row r="845" spans="2:22" s="371" customFormat="1" x14ac:dyDescent="0.2">
      <c r="B845" s="379"/>
      <c r="C845" s="379"/>
      <c r="D845" s="379"/>
      <c r="E845" s="379"/>
      <c r="F845" s="379"/>
      <c r="G845" s="379"/>
      <c r="H845" s="379"/>
      <c r="I845" s="379"/>
      <c r="J845" s="379"/>
      <c r="K845" s="379"/>
      <c r="L845" s="379"/>
      <c r="M845" s="379"/>
      <c r="N845" s="379"/>
      <c r="O845" s="379"/>
      <c r="P845" s="379"/>
      <c r="Q845" s="379"/>
      <c r="R845" s="379"/>
      <c r="S845" s="379"/>
      <c r="T845" s="379"/>
      <c r="U845" s="379"/>
      <c r="V845" s="379"/>
    </row>
    <row r="846" spans="2:22" s="371" customFormat="1" x14ac:dyDescent="0.2">
      <c r="B846" s="379"/>
      <c r="C846" s="379"/>
      <c r="D846" s="379"/>
      <c r="E846" s="379"/>
      <c r="F846" s="379"/>
      <c r="G846" s="379"/>
      <c r="H846" s="379"/>
      <c r="I846" s="379"/>
      <c r="J846" s="379"/>
      <c r="K846" s="379"/>
      <c r="L846" s="379"/>
      <c r="M846" s="379"/>
      <c r="N846" s="379"/>
      <c r="O846" s="379"/>
      <c r="P846" s="379"/>
      <c r="Q846" s="379"/>
      <c r="R846" s="379"/>
      <c r="S846" s="379"/>
      <c r="T846" s="379"/>
      <c r="U846" s="379"/>
      <c r="V846" s="379"/>
    </row>
    <row r="847" spans="2:22" s="371" customFormat="1" x14ac:dyDescent="0.2">
      <c r="B847" s="379"/>
      <c r="C847" s="379"/>
      <c r="D847" s="379"/>
      <c r="E847" s="379"/>
      <c r="F847" s="379"/>
      <c r="G847" s="379"/>
      <c r="H847" s="379"/>
      <c r="I847" s="379"/>
      <c r="J847" s="379"/>
      <c r="K847" s="379"/>
      <c r="L847" s="379"/>
      <c r="M847" s="379"/>
      <c r="N847" s="379"/>
      <c r="O847" s="379"/>
      <c r="P847" s="379"/>
      <c r="Q847" s="379"/>
      <c r="R847" s="379"/>
      <c r="S847" s="379"/>
      <c r="T847" s="379"/>
      <c r="U847" s="379"/>
      <c r="V847" s="379"/>
    </row>
    <row r="848" spans="2:22" s="371" customFormat="1" x14ac:dyDescent="0.2">
      <c r="B848" s="379"/>
      <c r="C848" s="379"/>
      <c r="D848" s="379"/>
      <c r="E848" s="379"/>
      <c r="F848" s="379"/>
      <c r="G848" s="379"/>
      <c r="H848" s="379"/>
      <c r="I848" s="379"/>
      <c r="J848" s="379"/>
      <c r="K848" s="379"/>
      <c r="L848" s="379"/>
      <c r="M848" s="379"/>
      <c r="N848" s="379"/>
      <c r="O848" s="379"/>
      <c r="P848" s="379"/>
      <c r="Q848" s="379"/>
      <c r="R848" s="379"/>
      <c r="S848" s="379"/>
      <c r="T848" s="379"/>
      <c r="U848" s="379"/>
      <c r="V848" s="379"/>
    </row>
    <row r="849" spans="2:22" s="371" customFormat="1" x14ac:dyDescent="0.2">
      <c r="B849" s="379"/>
      <c r="C849" s="379"/>
      <c r="D849" s="379"/>
      <c r="E849" s="379"/>
      <c r="F849" s="379"/>
      <c r="G849" s="379"/>
      <c r="H849" s="379"/>
      <c r="I849" s="379"/>
      <c r="J849" s="379"/>
      <c r="K849" s="379"/>
      <c r="L849" s="379"/>
      <c r="M849" s="379"/>
      <c r="N849" s="379"/>
      <c r="O849" s="379"/>
      <c r="P849" s="379"/>
      <c r="Q849" s="379"/>
      <c r="R849" s="379"/>
      <c r="S849" s="379"/>
      <c r="T849" s="379"/>
      <c r="U849" s="379"/>
      <c r="V849" s="379"/>
    </row>
    <row r="850" spans="2:22" s="371" customFormat="1" x14ac:dyDescent="0.2">
      <c r="B850" s="379"/>
      <c r="C850" s="379"/>
      <c r="D850" s="379"/>
      <c r="E850" s="379"/>
      <c r="F850" s="379"/>
      <c r="G850" s="379"/>
      <c r="H850" s="379"/>
      <c r="I850" s="379"/>
      <c r="J850" s="379"/>
      <c r="K850" s="379"/>
      <c r="L850" s="379"/>
      <c r="M850" s="379"/>
      <c r="N850" s="379"/>
      <c r="O850" s="379"/>
      <c r="P850" s="379"/>
      <c r="Q850" s="379"/>
      <c r="R850" s="379"/>
      <c r="S850" s="379"/>
      <c r="T850" s="379"/>
      <c r="U850" s="379"/>
      <c r="V850" s="379"/>
    </row>
    <row r="851" spans="2:22" s="371" customFormat="1" x14ac:dyDescent="0.2">
      <c r="B851" s="379"/>
      <c r="C851" s="379"/>
      <c r="D851" s="379"/>
      <c r="E851" s="379"/>
      <c r="F851" s="379"/>
      <c r="G851" s="379"/>
      <c r="H851" s="379"/>
      <c r="I851" s="379"/>
      <c r="J851" s="379"/>
      <c r="K851" s="379"/>
      <c r="L851" s="379"/>
      <c r="M851" s="379"/>
      <c r="N851" s="379"/>
      <c r="O851" s="379"/>
      <c r="P851" s="379"/>
      <c r="Q851" s="379"/>
      <c r="R851" s="379"/>
      <c r="S851" s="379"/>
      <c r="T851" s="379"/>
      <c r="U851" s="379"/>
      <c r="V851" s="379"/>
    </row>
    <row r="852" spans="2:22" s="371" customFormat="1" x14ac:dyDescent="0.2">
      <c r="B852" s="379"/>
      <c r="C852" s="379"/>
      <c r="D852" s="379"/>
      <c r="E852" s="379"/>
      <c r="F852" s="379"/>
      <c r="G852" s="379"/>
      <c r="H852" s="379"/>
      <c r="I852" s="379"/>
      <c r="J852" s="379"/>
      <c r="K852" s="379"/>
      <c r="L852" s="379"/>
      <c r="M852" s="379"/>
      <c r="N852" s="379"/>
      <c r="O852" s="379"/>
      <c r="P852" s="379"/>
      <c r="Q852" s="379"/>
      <c r="R852" s="379"/>
      <c r="S852" s="379"/>
      <c r="T852" s="379"/>
      <c r="U852" s="379"/>
      <c r="V852" s="379"/>
    </row>
    <row r="853" spans="2:22" s="371" customFormat="1" x14ac:dyDescent="0.2">
      <c r="B853" s="379"/>
      <c r="C853" s="379"/>
      <c r="D853" s="379"/>
      <c r="E853" s="379"/>
      <c r="F853" s="379"/>
      <c r="G853" s="379"/>
      <c r="H853" s="379"/>
      <c r="I853" s="379"/>
      <c r="J853" s="379"/>
      <c r="K853" s="379"/>
      <c r="L853" s="379"/>
      <c r="M853" s="379"/>
      <c r="N853" s="379"/>
      <c r="O853" s="379"/>
      <c r="P853" s="379"/>
      <c r="Q853" s="379"/>
      <c r="R853" s="379"/>
      <c r="S853" s="379"/>
      <c r="T853" s="379"/>
      <c r="U853" s="379"/>
      <c r="V853" s="379"/>
    </row>
    <row r="854" spans="2:22" s="371" customFormat="1" x14ac:dyDescent="0.2">
      <c r="B854" s="379"/>
      <c r="C854" s="379"/>
      <c r="D854" s="379"/>
      <c r="E854" s="379"/>
      <c r="F854" s="379"/>
      <c r="G854" s="379"/>
      <c r="H854" s="379"/>
      <c r="I854" s="379"/>
      <c r="J854" s="379"/>
      <c r="K854" s="379"/>
      <c r="L854" s="379"/>
      <c r="M854" s="379"/>
      <c r="N854" s="379"/>
      <c r="O854" s="379"/>
      <c r="P854" s="379"/>
      <c r="Q854" s="379"/>
      <c r="R854" s="379"/>
      <c r="S854" s="379"/>
      <c r="T854" s="379"/>
      <c r="U854" s="379"/>
      <c r="V854" s="379"/>
    </row>
    <row r="855" spans="2:22" s="371" customFormat="1" x14ac:dyDescent="0.2">
      <c r="B855" s="379"/>
      <c r="C855" s="379"/>
      <c r="D855" s="379"/>
      <c r="E855" s="379"/>
      <c r="F855" s="379"/>
      <c r="G855" s="379"/>
      <c r="H855" s="379"/>
      <c r="I855" s="379"/>
      <c r="J855" s="379"/>
      <c r="K855" s="379"/>
      <c r="L855" s="379"/>
      <c r="M855" s="379"/>
      <c r="N855" s="379"/>
      <c r="O855" s="379"/>
      <c r="P855" s="379"/>
      <c r="Q855" s="379"/>
      <c r="R855" s="379"/>
      <c r="S855" s="379"/>
      <c r="T855" s="379"/>
      <c r="U855" s="379"/>
      <c r="V855" s="379"/>
    </row>
    <row r="856" spans="2:22" s="371" customFormat="1" x14ac:dyDescent="0.2">
      <c r="B856" s="379"/>
      <c r="C856" s="379"/>
      <c r="D856" s="379"/>
      <c r="E856" s="379"/>
      <c r="F856" s="379"/>
      <c r="G856" s="379"/>
      <c r="H856" s="379"/>
      <c r="I856" s="379"/>
      <c r="J856" s="379"/>
      <c r="K856" s="379"/>
      <c r="L856" s="379"/>
      <c r="M856" s="379"/>
      <c r="N856" s="379"/>
      <c r="O856" s="379"/>
      <c r="P856" s="379"/>
      <c r="Q856" s="379"/>
      <c r="R856" s="379"/>
      <c r="S856" s="379"/>
      <c r="T856" s="379"/>
      <c r="U856" s="379"/>
      <c r="V856" s="379"/>
    </row>
    <row r="857" spans="2:22" s="371" customFormat="1" x14ac:dyDescent="0.2">
      <c r="B857" s="379"/>
      <c r="C857" s="379"/>
      <c r="D857" s="379"/>
      <c r="E857" s="379"/>
      <c r="F857" s="379"/>
      <c r="G857" s="379"/>
      <c r="H857" s="379"/>
      <c r="I857" s="379"/>
      <c r="J857" s="379"/>
      <c r="K857" s="379"/>
      <c r="L857" s="379"/>
      <c r="M857" s="379"/>
      <c r="N857" s="379"/>
      <c r="O857" s="379"/>
      <c r="P857" s="379"/>
      <c r="Q857" s="379"/>
      <c r="R857" s="379"/>
      <c r="S857" s="379"/>
      <c r="T857" s="379"/>
      <c r="U857" s="379"/>
      <c r="V857" s="379"/>
    </row>
    <row r="858" spans="2:22" s="371" customFormat="1" x14ac:dyDescent="0.2">
      <c r="B858" s="379"/>
      <c r="C858" s="379"/>
      <c r="D858" s="379"/>
      <c r="E858" s="379"/>
      <c r="F858" s="379"/>
      <c r="G858" s="379"/>
      <c r="H858" s="379"/>
      <c r="I858" s="379"/>
      <c r="J858" s="379"/>
      <c r="K858" s="379"/>
      <c r="L858" s="379"/>
      <c r="M858" s="379"/>
      <c r="N858" s="379"/>
      <c r="O858" s="379"/>
      <c r="P858" s="379"/>
      <c r="Q858" s="379"/>
      <c r="R858" s="379"/>
      <c r="S858" s="379"/>
      <c r="T858" s="379"/>
      <c r="U858" s="379"/>
      <c r="V858" s="379"/>
    </row>
    <row r="859" spans="2:22" s="371" customFormat="1" x14ac:dyDescent="0.2">
      <c r="B859" s="379"/>
      <c r="C859" s="379"/>
      <c r="D859" s="379"/>
      <c r="E859" s="379"/>
      <c r="F859" s="379"/>
      <c r="G859" s="379"/>
      <c r="H859" s="379"/>
      <c r="I859" s="379"/>
      <c r="J859" s="379"/>
      <c r="K859" s="379"/>
      <c r="L859" s="379"/>
      <c r="M859" s="379"/>
      <c r="N859" s="379"/>
      <c r="O859" s="379"/>
      <c r="P859" s="379"/>
      <c r="Q859" s="379"/>
      <c r="R859" s="379"/>
      <c r="S859" s="379"/>
      <c r="T859" s="379"/>
      <c r="U859" s="379"/>
      <c r="V859" s="379"/>
    </row>
    <row r="860" spans="2:22" s="371" customFormat="1" x14ac:dyDescent="0.2">
      <c r="B860" s="379"/>
      <c r="C860" s="379"/>
      <c r="D860" s="379"/>
      <c r="E860" s="379"/>
      <c r="F860" s="379"/>
      <c r="G860" s="379"/>
      <c r="H860" s="379"/>
      <c r="I860" s="379"/>
      <c r="J860" s="379"/>
      <c r="K860" s="379"/>
      <c r="L860" s="379"/>
      <c r="M860" s="379"/>
      <c r="N860" s="379"/>
      <c r="O860" s="379"/>
      <c r="P860" s="379"/>
      <c r="Q860" s="379"/>
      <c r="R860" s="379"/>
      <c r="S860" s="379"/>
      <c r="T860" s="379"/>
      <c r="U860" s="379"/>
      <c r="V860" s="379"/>
    </row>
    <row r="861" spans="2:22" s="371" customFormat="1" x14ac:dyDescent="0.2">
      <c r="B861" s="379"/>
      <c r="C861" s="379"/>
      <c r="D861" s="379"/>
      <c r="E861" s="379"/>
      <c r="F861" s="379"/>
      <c r="G861" s="379"/>
      <c r="H861" s="379"/>
      <c r="I861" s="379"/>
      <c r="J861" s="379"/>
      <c r="K861" s="379"/>
      <c r="L861" s="379"/>
      <c r="M861" s="379"/>
      <c r="N861" s="379"/>
      <c r="O861" s="379"/>
      <c r="P861" s="379"/>
      <c r="Q861" s="379"/>
      <c r="R861" s="379"/>
      <c r="S861" s="379"/>
      <c r="T861" s="379"/>
      <c r="U861" s="379"/>
      <c r="V861" s="379"/>
    </row>
  </sheetData>
  <mergeCells count="15">
    <mergeCell ref="A224:C224"/>
    <mergeCell ref="A1:V1"/>
    <mergeCell ref="A3:A5"/>
    <mergeCell ref="B3:B5"/>
    <mergeCell ref="C3:C5"/>
    <mergeCell ref="D3:D5"/>
    <mergeCell ref="E3:V3"/>
    <mergeCell ref="E4:G4"/>
    <mergeCell ref="H4:J4"/>
    <mergeCell ref="K4:M4"/>
    <mergeCell ref="N4:P4"/>
    <mergeCell ref="Q4:S4"/>
    <mergeCell ref="T4:V4"/>
    <mergeCell ref="A214:A215"/>
    <mergeCell ref="B214:D214"/>
  </mergeCells>
  <printOptions horizontalCentered="1" verticalCentered="1"/>
  <pageMargins left="0.39370078740157483" right="0.39370078740157483" top="0.39370078740157483" bottom="0.19685039370078741" header="0" footer="0"/>
  <pageSetup scale="67" fitToHeight="9" orientation="portrait" r:id="rId1"/>
  <headerFooter alignWithMargins="0"/>
  <rowBreaks count="2" manualBreakCount="2">
    <brk id="85" max="21" man="1"/>
    <brk id="168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D228"/>
  <sheetViews>
    <sheetView showGridLines="0" zoomScaleNormal="100" zoomScaleSheetLayoutView="100" workbookViewId="0">
      <selection activeCell="A11" sqref="A11"/>
    </sheetView>
  </sheetViews>
  <sheetFormatPr baseColWidth="10" defaultRowHeight="12" x14ac:dyDescent="0.2"/>
  <cols>
    <col min="1" max="1" width="56" style="170" customWidth="1"/>
    <col min="2" max="2" width="6.85546875" style="172" bestFit="1" customWidth="1"/>
    <col min="3" max="3" width="7.28515625" style="172" bestFit="1" customWidth="1"/>
    <col min="4" max="4" width="6.85546875" style="172" bestFit="1" customWidth="1"/>
    <col min="5" max="16384" width="11.42578125" style="170"/>
  </cols>
  <sheetData>
    <row r="1" spans="1:4" s="592" customFormat="1" ht="15.75" customHeight="1" x14ac:dyDescent="0.2">
      <c r="A1" s="862" t="s">
        <v>711</v>
      </c>
      <c r="B1" s="862"/>
      <c r="C1" s="862"/>
      <c r="D1" s="862"/>
    </row>
    <row r="3" spans="1:4" ht="24" customHeight="1" x14ac:dyDescent="0.2">
      <c r="A3" s="401" t="s">
        <v>605</v>
      </c>
      <c r="B3" s="402" t="s">
        <v>672</v>
      </c>
      <c r="C3" s="602" t="s">
        <v>673</v>
      </c>
      <c r="D3" s="340" t="s">
        <v>4</v>
      </c>
    </row>
    <row r="4" spans="1:4" s="320" customFormat="1" x14ac:dyDescent="0.2">
      <c r="A4" s="353" t="s">
        <v>181</v>
      </c>
      <c r="B4" s="403">
        <v>92.8125</v>
      </c>
      <c r="C4" s="403">
        <v>93.006993006993014</v>
      </c>
      <c r="D4" s="403">
        <v>92.931139549055459</v>
      </c>
    </row>
    <row r="5" spans="1:4" s="394" customFormat="1" x14ac:dyDescent="0.2">
      <c r="A5" s="357" t="s">
        <v>180</v>
      </c>
      <c r="B5" s="334">
        <v>85</v>
      </c>
      <c r="C5" s="334">
        <v>59.45945945945946</v>
      </c>
      <c r="D5" s="334">
        <v>68.421052631578945</v>
      </c>
    </row>
    <row r="6" spans="1:4" s="395" customFormat="1" x14ac:dyDescent="0.2">
      <c r="A6" s="359" t="s">
        <v>534</v>
      </c>
      <c r="B6" s="363">
        <v>85</v>
      </c>
      <c r="C6" s="363">
        <v>59.45945945945946</v>
      </c>
      <c r="D6" s="335">
        <v>68.421052631578945</v>
      </c>
    </row>
    <row r="7" spans="1:4" s="394" customFormat="1" x14ac:dyDescent="0.2">
      <c r="A7" s="357" t="s">
        <v>179</v>
      </c>
      <c r="B7" s="334">
        <v>84.87394957983193</v>
      </c>
      <c r="C7" s="334">
        <v>98.75</v>
      </c>
      <c r="D7" s="334">
        <v>90.452261306532662</v>
      </c>
    </row>
    <row r="8" spans="1:4" s="395" customFormat="1" x14ac:dyDescent="0.2">
      <c r="A8" s="359" t="s">
        <v>584</v>
      </c>
      <c r="B8" s="363">
        <v>142</v>
      </c>
      <c r="C8" s="363">
        <v>113.51351351351352</v>
      </c>
      <c r="D8" s="335">
        <v>129.88505747126439</v>
      </c>
    </row>
    <row r="9" spans="1:4" s="395" customFormat="1" x14ac:dyDescent="0.2">
      <c r="A9" s="362" t="s">
        <v>506</v>
      </c>
      <c r="B9" s="363">
        <v>35.714285714285715</v>
      </c>
      <c r="C9" s="363">
        <v>80</v>
      </c>
      <c r="D9" s="335">
        <v>47.368421052631575</v>
      </c>
    </row>
    <row r="10" spans="1:4" s="395" customFormat="1" x14ac:dyDescent="0.2">
      <c r="A10" s="359" t="s">
        <v>507</v>
      </c>
      <c r="B10" s="363">
        <v>50</v>
      </c>
      <c r="C10" s="363">
        <v>113.04347826086956</v>
      </c>
      <c r="D10" s="335">
        <v>83.720930232558146</v>
      </c>
    </row>
    <row r="11" spans="1:4" s="395" customFormat="1" x14ac:dyDescent="0.2">
      <c r="A11" s="359" t="s">
        <v>508</v>
      </c>
      <c r="B11" s="363">
        <v>42.857142857142854</v>
      </c>
      <c r="C11" s="363">
        <v>46.666666666666664</v>
      </c>
      <c r="D11" s="335">
        <v>44</v>
      </c>
    </row>
    <row r="12" spans="1:4" s="395" customFormat="1" x14ac:dyDescent="0.2">
      <c r="A12" s="357" t="s">
        <v>178</v>
      </c>
      <c r="B12" s="334">
        <v>42.857142857142854</v>
      </c>
      <c r="C12" s="334">
        <v>60</v>
      </c>
      <c r="D12" s="334">
        <v>51.724137931034484</v>
      </c>
    </row>
    <row r="13" spans="1:4" s="395" customFormat="1" x14ac:dyDescent="0.2">
      <c r="A13" s="359" t="s">
        <v>554</v>
      </c>
      <c r="B13" s="363">
        <v>42.857142857142854</v>
      </c>
      <c r="C13" s="363">
        <v>60</v>
      </c>
      <c r="D13" s="335">
        <v>51.724137931034484</v>
      </c>
    </row>
    <row r="14" spans="1:4" s="394" customFormat="1" x14ac:dyDescent="0.2">
      <c r="A14" s="357" t="s">
        <v>177</v>
      </c>
      <c r="B14" s="334">
        <v>70.731707317073173</v>
      </c>
      <c r="C14" s="334">
        <v>74.358974358974365</v>
      </c>
      <c r="D14" s="334">
        <v>72.5</v>
      </c>
    </row>
    <row r="15" spans="1:4" s="395" customFormat="1" x14ac:dyDescent="0.2">
      <c r="A15" s="359" t="s">
        <v>523</v>
      </c>
      <c r="B15" s="363">
        <v>95</v>
      </c>
      <c r="C15" s="363">
        <v>74.074074074074076</v>
      </c>
      <c r="D15" s="335">
        <v>82.978723404255319</v>
      </c>
    </row>
    <row r="16" spans="1:4" s="395" customFormat="1" x14ac:dyDescent="0.2">
      <c r="A16" s="359" t="s">
        <v>525</v>
      </c>
      <c r="B16" s="363">
        <v>35.714285714285715</v>
      </c>
      <c r="C16" s="363">
        <v>83.333333333333343</v>
      </c>
      <c r="D16" s="335">
        <v>50</v>
      </c>
    </row>
    <row r="17" spans="1:4" s="395" customFormat="1" x14ac:dyDescent="0.2">
      <c r="A17" s="359" t="s">
        <v>529</v>
      </c>
      <c r="B17" s="363">
        <v>71.428571428571431</v>
      </c>
      <c r="C17" s="363">
        <v>66.666666666666657</v>
      </c>
      <c r="D17" s="335">
        <v>69.230769230769226</v>
      </c>
    </row>
    <row r="18" spans="1:4" s="394" customFormat="1" x14ac:dyDescent="0.2">
      <c r="A18" s="357" t="s">
        <v>175</v>
      </c>
      <c r="B18" s="334">
        <v>85.18518518518519</v>
      </c>
      <c r="C18" s="334">
        <v>111.76470588235294</v>
      </c>
      <c r="D18" s="334">
        <v>95.454545454545453</v>
      </c>
    </row>
    <row r="19" spans="1:4" s="394" customFormat="1" x14ac:dyDescent="0.2">
      <c r="A19" s="359" t="s">
        <v>510</v>
      </c>
      <c r="B19" s="363">
        <v>127.27272727272727</v>
      </c>
      <c r="C19" s="363">
        <v>100</v>
      </c>
      <c r="D19" s="335">
        <v>113.04347826086956</v>
      </c>
    </row>
    <row r="20" spans="1:4" s="395" customFormat="1" x14ac:dyDescent="0.2">
      <c r="A20" s="359" t="s">
        <v>512</v>
      </c>
      <c r="B20" s="363">
        <v>91.666666666666657</v>
      </c>
      <c r="C20" s="363">
        <v>108.33333333333333</v>
      </c>
      <c r="D20" s="335">
        <v>97.222222222222214</v>
      </c>
    </row>
    <row r="21" spans="1:4" s="395" customFormat="1" x14ac:dyDescent="0.2">
      <c r="A21" s="359" t="s">
        <v>513</v>
      </c>
      <c r="B21" s="363">
        <v>52.631578947368418</v>
      </c>
      <c r="C21" s="363">
        <v>130</v>
      </c>
      <c r="D21" s="335">
        <v>79.310344827586206</v>
      </c>
    </row>
    <row r="22" spans="1:4" s="394" customFormat="1" x14ac:dyDescent="0.2">
      <c r="A22" s="357" t="s">
        <v>174</v>
      </c>
      <c r="B22" s="334">
        <v>113.51351351351352</v>
      </c>
      <c r="C22" s="334">
        <v>121.39737991266375</v>
      </c>
      <c r="D22" s="334">
        <v>120.30075187969925</v>
      </c>
    </row>
    <row r="23" spans="1:4" s="394" customFormat="1" x14ac:dyDescent="0.2">
      <c r="A23" s="359" t="s">
        <v>557</v>
      </c>
      <c r="B23" s="363">
        <v>120</v>
      </c>
      <c r="C23" s="363">
        <v>192.59259259259258</v>
      </c>
      <c r="D23" s="335">
        <v>181.25</v>
      </c>
    </row>
    <row r="24" spans="1:4" s="395" customFormat="1" x14ac:dyDescent="0.2">
      <c r="A24" s="359" t="s">
        <v>548</v>
      </c>
      <c r="B24" s="363">
        <v>109.375</v>
      </c>
      <c r="C24" s="363">
        <v>110.11904761904762</v>
      </c>
      <c r="D24" s="335">
        <v>110.00000000000001</v>
      </c>
    </row>
    <row r="25" spans="1:4" s="395" customFormat="1" x14ac:dyDescent="0.2">
      <c r="A25" s="359" t="s">
        <v>552</v>
      </c>
      <c r="B25" s="363" t="s">
        <v>712</v>
      </c>
      <c r="C25" s="363">
        <v>114.70588235294117</v>
      </c>
      <c r="D25" s="335">
        <v>117.64705882352942</v>
      </c>
    </row>
    <row r="26" spans="1:4" s="395" customFormat="1" ht="13.5" hidden="1" x14ac:dyDescent="0.2">
      <c r="A26" s="359" t="s">
        <v>713</v>
      </c>
      <c r="B26" s="363" t="s">
        <v>586</v>
      </c>
      <c r="C26" s="363" t="s">
        <v>586</v>
      </c>
      <c r="D26" s="335" t="s">
        <v>586</v>
      </c>
    </row>
    <row r="27" spans="1:4" s="395" customFormat="1" x14ac:dyDescent="0.2">
      <c r="A27" s="357" t="s">
        <v>173</v>
      </c>
      <c r="B27" s="334">
        <v>146.15384615384613</v>
      </c>
      <c r="C27" s="334">
        <v>115.15151515151516</v>
      </c>
      <c r="D27" s="334">
        <v>126.66666666666666</v>
      </c>
    </row>
    <row r="28" spans="1:4" s="394" customFormat="1" x14ac:dyDescent="0.2">
      <c r="A28" s="362" t="s">
        <v>536</v>
      </c>
      <c r="B28" s="363">
        <v>116.66666666666667</v>
      </c>
      <c r="C28" s="363">
        <v>131.81818181818181</v>
      </c>
      <c r="D28" s="335">
        <v>123.91304347826086</v>
      </c>
    </row>
    <row r="29" spans="1:4" s="395" customFormat="1" x14ac:dyDescent="0.2">
      <c r="A29" s="359" t="s">
        <v>538</v>
      </c>
      <c r="B29" s="363">
        <v>158.33333333333331</v>
      </c>
      <c r="C29" s="363">
        <v>94.594594594594597</v>
      </c>
      <c r="D29" s="335">
        <v>110.20408163265304</v>
      </c>
    </row>
    <row r="30" spans="1:4" s="395" customFormat="1" x14ac:dyDescent="0.2">
      <c r="A30" s="359" t="s">
        <v>551</v>
      </c>
      <c r="B30" s="363">
        <v>333.33333333333337</v>
      </c>
      <c r="C30" s="363">
        <v>171.42857142857142</v>
      </c>
      <c r="D30" s="335">
        <v>220.00000000000003</v>
      </c>
    </row>
    <row r="31" spans="1:4" s="395" customFormat="1" x14ac:dyDescent="0.2">
      <c r="A31" s="357" t="s">
        <v>172</v>
      </c>
      <c r="B31" s="334">
        <v>90.588235294117652</v>
      </c>
      <c r="C31" s="334">
        <v>109.32642487046633</v>
      </c>
      <c r="D31" s="334">
        <v>100.55096418732784</v>
      </c>
    </row>
    <row r="32" spans="1:4" s="394" customFormat="1" x14ac:dyDescent="0.2">
      <c r="A32" s="359" t="s">
        <v>588</v>
      </c>
      <c r="B32" s="363">
        <v>85.714285714285708</v>
      </c>
      <c r="C32" s="363">
        <v>114.28571428571428</v>
      </c>
      <c r="D32" s="335">
        <v>102.04081632653062</v>
      </c>
    </row>
    <row r="33" spans="1:4" s="395" customFormat="1" x14ac:dyDescent="0.2">
      <c r="A33" s="359" t="s">
        <v>539</v>
      </c>
      <c r="B33" s="363">
        <v>106.81818181818181</v>
      </c>
      <c r="C33" s="363">
        <v>120.3125</v>
      </c>
      <c r="D33" s="335">
        <v>114.81481481481481</v>
      </c>
    </row>
    <row r="34" spans="1:4" s="395" customFormat="1" x14ac:dyDescent="0.2">
      <c r="A34" s="359" t="s">
        <v>590</v>
      </c>
      <c r="B34" s="363">
        <v>80</v>
      </c>
      <c r="C34" s="363">
        <v>86.486486486486484</v>
      </c>
      <c r="D34" s="335">
        <v>82.608695652173907</v>
      </c>
    </row>
    <row r="35" spans="1:4" s="395" customFormat="1" x14ac:dyDescent="0.2">
      <c r="A35" s="359" t="s">
        <v>591</v>
      </c>
      <c r="B35" s="363">
        <v>112.5</v>
      </c>
      <c r="C35" s="363">
        <v>75</v>
      </c>
      <c r="D35" s="335">
        <v>93.75</v>
      </c>
    </row>
    <row r="36" spans="1:4" s="395" customFormat="1" x14ac:dyDescent="0.2">
      <c r="A36" s="357" t="s">
        <v>169</v>
      </c>
      <c r="B36" s="334">
        <v>100.76335877862594</v>
      </c>
      <c r="C36" s="334">
        <v>70.050761421319791</v>
      </c>
      <c r="D36" s="334">
        <v>82.317073170731703</v>
      </c>
    </row>
    <row r="37" spans="1:4" s="394" customFormat="1" x14ac:dyDescent="0.2">
      <c r="A37" s="359" t="s">
        <v>541</v>
      </c>
      <c r="B37" s="363">
        <v>100.76335877862594</v>
      </c>
      <c r="C37" s="363">
        <v>70.050761421319791</v>
      </c>
      <c r="D37" s="335">
        <v>82.317073170731703</v>
      </c>
    </row>
    <row r="38" spans="1:4" s="395" customFormat="1" x14ac:dyDescent="0.2">
      <c r="A38" s="357" t="s">
        <v>165</v>
      </c>
      <c r="B38" s="334">
        <v>83.333333333333343</v>
      </c>
      <c r="C38" s="334">
        <v>85.046728971962608</v>
      </c>
      <c r="D38" s="334">
        <v>84.393063583815035</v>
      </c>
    </row>
    <row r="39" spans="1:4" s="394" customFormat="1" x14ac:dyDescent="0.2">
      <c r="A39" s="359" t="s">
        <v>533</v>
      </c>
      <c r="B39" s="363">
        <v>50</v>
      </c>
      <c r="C39" s="363">
        <v>65</v>
      </c>
      <c r="D39" s="335">
        <v>57.142857142857139</v>
      </c>
    </row>
    <row r="40" spans="1:4" s="395" customFormat="1" x14ac:dyDescent="0.2">
      <c r="A40" s="359" t="s">
        <v>543</v>
      </c>
      <c r="B40" s="363">
        <v>89.473684210526315</v>
      </c>
      <c r="C40" s="363">
        <v>93.103448275862064</v>
      </c>
      <c r="D40" s="335">
        <v>91.666666666666657</v>
      </c>
    </row>
    <row r="41" spans="1:4" s="395" customFormat="1" x14ac:dyDescent="0.2">
      <c r="A41" s="362" t="s">
        <v>549</v>
      </c>
      <c r="B41" s="363">
        <v>108</v>
      </c>
      <c r="C41" s="363">
        <v>87.931034482758619</v>
      </c>
      <c r="D41" s="335">
        <v>93.975903614457835</v>
      </c>
    </row>
    <row r="42" spans="1:4" s="395" customFormat="1" x14ac:dyDescent="0.2">
      <c r="A42" s="357" t="s">
        <v>714</v>
      </c>
      <c r="B42" s="334">
        <v>26.315789473684209</v>
      </c>
      <c r="C42" s="334">
        <v>54.471544715447152</v>
      </c>
      <c r="D42" s="334">
        <v>50.704225352112672</v>
      </c>
    </row>
    <row r="43" spans="1:4" s="394" customFormat="1" ht="26.25" hidden="1" customHeight="1" x14ac:dyDescent="0.2">
      <c r="A43" s="362" t="s">
        <v>715</v>
      </c>
      <c r="B43" s="363" t="s">
        <v>586</v>
      </c>
      <c r="C43" s="363" t="s">
        <v>586</v>
      </c>
      <c r="D43" s="335" t="s">
        <v>586</v>
      </c>
    </row>
    <row r="44" spans="1:4" s="394" customFormat="1" ht="13.5" hidden="1" x14ac:dyDescent="0.2">
      <c r="A44" s="362" t="s">
        <v>716</v>
      </c>
      <c r="B44" s="363" t="s">
        <v>586</v>
      </c>
      <c r="C44" s="363" t="s">
        <v>586</v>
      </c>
      <c r="D44" s="335" t="s">
        <v>586</v>
      </c>
    </row>
    <row r="45" spans="1:4" s="394" customFormat="1" x14ac:dyDescent="0.2">
      <c r="A45" s="359" t="s">
        <v>594</v>
      </c>
      <c r="B45" s="363">
        <v>29.032258064516132</v>
      </c>
      <c r="C45" s="363">
        <v>57.918552036199102</v>
      </c>
      <c r="D45" s="335">
        <v>54.36507936507936</v>
      </c>
    </row>
    <row r="46" spans="1:4" s="394" customFormat="1" ht="13.5" hidden="1" x14ac:dyDescent="0.2">
      <c r="A46" s="359" t="s">
        <v>717</v>
      </c>
      <c r="B46" s="363">
        <v>0</v>
      </c>
      <c r="C46" s="363">
        <v>0</v>
      </c>
      <c r="D46" s="335">
        <v>0</v>
      </c>
    </row>
    <row r="47" spans="1:4" s="395" customFormat="1" x14ac:dyDescent="0.2">
      <c r="A47" s="357" t="s">
        <v>162</v>
      </c>
      <c r="B47" s="334">
        <v>70</v>
      </c>
      <c r="C47" s="334">
        <v>97.142857142857139</v>
      </c>
      <c r="D47" s="334">
        <v>82.666666666666671</v>
      </c>
    </row>
    <row r="48" spans="1:4" s="395" customFormat="1" ht="13.5" hidden="1" x14ac:dyDescent="0.2">
      <c r="A48" s="396" t="s">
        <v>718</v>
      </c>
      <c r="B48" s="363" t="s">
        <v>586</v>
      </c>
      <c r="C48" s="363" t="s">
        <v>586</v>
      </c>
      <c r="D48" s="335" t="s">
        <v>586</v>
      </c>
    </row>
    <row r="49" spans="1:4" s="395" customFormat="1" x14ac:dyDescent="0.2">
      <c r="A49" s="396" t="s">
        <v>710</v>
      </c>
      <c r="B49" s="363">
        <v>70.370370370370367</v>
      </c>
      <c r="C49" s="363">
        <v>100</v>
      </c>
      <c r="D49" s="335">
        <v>85.454545454545453</v>
      </c>
    </row>
    <row r="50" spans="1:4" s="395" customFormat="1" ht="13.5" hidden="1" x14ac:dyDescent="0.2">
      <c r="A50" s="396" t="s">
        <v>719</v>
      </c>
      <c r="B50" s="363" t="s">
        <v>586</v>
      </c>
      <c r="C50" s="363" t="s">
        <v>586</v>
      </c>
      <c r="D50" s="335" t="s">
        <v>586</v>
      </c>
    </row>
    <row r="51" spans="1:4" s="394" customFormat="1" x14ac:dyDescent="0.2">
      <c r="A51" s="396" t="s">
        <v>527</v>
      </c>
      <c r="B51" s="363">
        <v>23.076923076923077</v>
      </c>
      <c r="C51" s="363">
        <v>71.428571428571431</v>
      </c>
      <c r="D51" s="335">
        <v>40</v>
      </c>
    </row>
    <row r="52" spans="1:4" s="395" customFormat="1" x14ac:dyDescent="0.2">
      <c r="A52" s="357" t="s">
        <v>161</v>
      </c>
      <c r="B52" s="334">
        <v>72.916666666666657</v>
      </c>
      <c r="C52" s="334">
        <v>91.17647058823529</v>
      </c>
      <c r="D52" s="334">
        <v>83.620689655172413</v>
      </c>
    </row>
    <row r="53" spans="1:4" s="394" customFormat="1" x14ac:dyDescent="0.2">
      <c r="A53" s="359" t="s">
        <v>555</v>
      </c>
      <c r="B53" s="363">
        <v>75</v>
      </c>
      <c r="C53" s="363">
        <v>11.111111111111111</v>
      </c>
      <c r="D53" s="335">
        <v>30.76923076923077</v>
      </c>
    </row>
    <row r="54" spans="1:4" s="394" customFormat="1" x14ac:dyDescent="0.2">
      <c r="A54" s="362" t="s">
        <v>556</v>
      </c>
      <c r="B54" s="363">
        <v>100</v>
      </c>
      <c r="C54" s="363">
        <v>62.5</v>
      </c>
      <c r="D54" s="335">
        <v>68.421052631578945</v>
      </c>
    </row>
    <row r="55" spans="1:4" s="395" customFormat="1" x14ac:dyDescent="0.2">
      <c r="A55" s="359" t="s">
        <v>559</v>
      </c>
      <c r="B55" s="363">
        <v>62.5</v>
      </c>
      <c r="C55" s="363">
        <v>28.571428571428569</v>
      </c>
      <c r="D55" s="335">
        <v>52.173913043478258</v>
      </c>
    </row>
    <row r="56" spans="1:4" s="395" customFormat="1" x14ac:dyDescent="0.2">
      <c r="A56" s="359" t="s">
        <v>560</v>
      </c>
      <c r="B56" s="363">
        <v>83.333333333333343</v>
      </c>
      <c r="C56" s="363">
        <v>190</v>
      </c>
      <c r="D56" s="335">
        <v>121.42857142857142</v>
      </c>
    </row>
    <row r="57" spans="1:4" s="395" customFormat="1" x14ac:dyDescent="0.2">
      <c r="A57" s="359" t="s">
        <v>562</v>
      </c>
      <c r="B57" s="363">
        <v>57.142857142857139</v>
      </c>
      <c r="C57" s="363">
        <v>115.38461538461537</v>
      </c>
      <c r="D57" s="335">
        <v>103.03030303030303</v>
      </c>
    </row>
    <row r="58" spans="1:4" s="395" customFormat="1" x14ac:dyDescent="0.2">
      <c r="A58" s="357" t="s">
        <v>160</v>
      </c>
      <c r="B58" s="334">
        <v>117.03703703703702</v>
      </c>
      <c r="C58" s="334">
        <v>114.70588235294117</v>
      </c>
      <c r="D58" s="334">
        <v>116.5680473372781</v>
      </c>
    </row>
    <row r="59" spans="1:4" s="394" customFormat="1" x14ac:dyDescent="0.2">
      <c r="A59" s="359" t="s">
        <v>563</v>
      </c>
      <c r="B59" s="363">
        <v>105.12820512820514</v>
      </c>
      <c r="C59" s="363">
        <v>120</v>
      </c>
      <c r="D59" s="335">
        <v>108.16326530612245</v>
      </c>
    </row>
    <row r="60" spans="1:4" s="395" customFormat="1" x14ac:dyDescent="0.2">
      <c r="A60" s="359" t="s">
        <v>564</v>
      </c>
      <c r="B60" s="363">
        <v>130</v>
      </c>
      <c r="C60" s="363">
        <v>113.33333333333333</v>
      </c>
      <c r="D60" s="335">
        <v>124.44444444444444</v>
      </c>
    </row>
    <row r="61" spans="1:4" s="395" customFormat="1" x14ac:dyDescent="0.2">
      <c r="A61" s="359" t="s">
        <v>565</v>
      </c>
      <c r="B61" s="363">
        <v>71.428571428571431</v>
      </c>
      <c r="C61" s="363">
        <v>50</v>
      </c>
      <c r="D61" s="335">
        <v>67.64705882352942</v>
      </c>
    </row>
    <row r="62" spans="1:4" s="395" customFormat="1" x14ac:dyDescent="0.2">
      <c r="A62" s="359" t="s">
        <v>572</v>
      </c>
      <c r="B62" s="363">
        <v>152.63157894736844</v>
      </c>
      <c r="C62" s="363">
        <v>233.33333333333334</v>
      </c>
      <c r="D62" s="335">
        <v>158.53658536585365</v>
      </c>
    </row>
    <row r="63" spans="1:4" s="395" customFormat="1" x14ac:dyDescent="0.2">
      <c r="A63" s="357" t="s">
        <v>158</v>
      </c>
      <c r="B63" s="334">
        <v>66.666666666666657</v>
      </c>
      <c r="C63" s="334">
        <v>72.151898734177209</v>
      </c>
      <c r="D63" s="334">
        <v>71</v>
      </c>
    </row>
    <row r="64" spans="1:4" s="394" customFormat="1" ht="12" customHeight="1" x14ac:dyDescent="0.2">
      <c r="A64" s="396" t="s">
        <v>558</v>
      </c>
      <c r="B64" s="363" t="s">
        <v>712</v>
      </c>
      <c r="C64" s="363">
        <v>80</v>
      </c>
      <c r="D64" s="335">
        <v>90</v>
      </c>
    </row>
    <row r="65" spans="1:4" s="395" customFormat="1" ht="13.5" hidden="1" x14ac:dyDescent="0.2">
      <c r="A65" s="396" t="s">
        <v>720</v>
      </c>
      <c r="B65" s="363" t="s">
        <v>586</v>
      </c>
      <c r="C65" s="363" t="s">
        <v>586</v>
      </c>
      <c r="D65" s="335" t="s">
        <v>586</v>
      </c>
    </row>
    <row r="66" spans="1:4" s="395" customFormat="1" ht="13.5" hidden="1" x14ac:dyDescent="0.2">
      <c r="A66" s="396" t="s">
        <v>721</v>
      </c>
      <c r="B66" s="363" t="s">
        <v>586</v>
      </c>
      <c r="C66" s="363" t="s">
        <v>586</v>
      </c>
      <c r="D66" s="335" t="s">
        <v>586</v>
      </c>
    </row>
    <row r="67" spans="1:4" s="395" customFormat="1" x14ac:dyDescent="0.2">
      <c r="A67" s="396" t="s">
        <v>561</v>
      </c>
      <c r="B67" s="363">
        <v>52.380952380952387</v>
      </c>
      <c r="C67" s="363">
        <v>66.666666666666657</v>
      </c>
      <c r="D67" s="335">
        <v>63.333333333333329</v>
      </c>
    </row>
    <row r="68" spans="1:4" s="394" customFormat="1" x14ac:dyDescent="0.2">
      <c r="A68" s="357" t="s">
        <v>156</v>
      </c>
      <c r="B68" s="334">
        <v>113.9240506329114</v>
      </c>
      <c r="C68" s="334">
        <v>111.93181818181819</v>
      </c>
      <c r="D68" s="334">
        <v>112.54901960784314</v>
      </c>
    </row>
    <row r="69" spans="1:4" s="395" customFormat="1" x14ac:dyDescent="0.2">
      <c r="A69" s="359" t="s">
        <v>519</v>
      </c>
      <c r="B69" s="363">
        <v>50</v>
      </c>
      <c r="C69" s="363">
        <v>82.142857142857139</v>
      </c>
      <c r="D69" s="335">
        <v>75.714285714285708</v>
      </c>
    </row>
    <row r="70" spans="1:4" s="395" customFormat="1" x14ac:dyDescent="0.2">
      <c r="A70" s="359" t="s">
        <v>520</v>
      </c>
      <c r="B70" s="363">
        <v>233.33333333333334</v>
      </c>
      <c r="C70" s="363">
        <v>135.89743589743591</v>
      </c>
      <c r="D70" s="335">
        <v>158.8235294117647</v>
      </c>
    </row>
    <row r="71" spans="1:4" s="395" customFormat="1" x14ac:dyDescent="0.2">
      <c r="A71" s="359" t="s">
        <v>521</v>
      </c>
      <c r="B71" s="363">
        <v>233.33333333333334</v>
      </c>
      <c r="C71" s="363">
        <v>118.75</v>
      </c>
      <c r="D71" s="335">
        <v>136.84210526315789</v>
      </c>
    </row>
    <row r="72" spans="1:4" s="395" customFormat="1" x14ac:dyDescent="0.2">
      <c r="A72" s="359" t="s">
        <v>522</v>
      </c>
      <c r="B72" s="363">
        <v>96</v>
      </c>
      <c r="C72" s="363">
        <v>121.53846153846153</v>
      </c>
      <c r="D72" s="335">
        <v>110.43478260869566</v>
      </c>
    </row>
    <row r="73" spans="1:4" s="394" customFormat="1" x14ac:dyDescent="0.2">
      <c r="A73" s="357" t="s">
        <v>146</v>
      </c>
      <c r="B73" s="334">
        <v>86.274509803921575</v>
      </c>
      <c r="C73" s="334">
        <v>72.727272727272734</v>
      </c>
      <c r="D73" s="334">
        <v>80</v>
      </c>
    </row>
    <row r="74" spans="1:4" s="395" customFormat="1" x14ac:dyDescent="0.2">
      <c r="A74" s="359" t="s">
        <v>515</v>
      </c>
      <c r="B74" s="363">
        <v>86.274509803921575</v>
      </c>
      <c r="C74" s="363">
        <v>72.727272727272734</v>
      </c>
      <c r="D74" s="335">
        <v>80</v>
      </c>
    </row>
    <row r="75" spans="1:4" s="394" customFormat="1" x14ac:dyDescent="0.2">
      <c r="A75" s="357" t="s">
        <v>143</v>
      </c>
      <c r="B75" s="334">
        <v>180</v>
      </c>
      <c r="C75" s="334">
        <v>140.27777777777777</v>
      </c>
      <c r="D75" s="334">
        <v>147.12643678160919</v>
      </c>
    </row>
    <row r="76" spans="1:4" s="395" customFormat="1" x14ac:dyDescent="0.2">
      <c r="A76" s="359" t="s">
        <v>517</v>
      </c>
      <c r="B76" s="363">
        <v>180</v>
      </c>
      <c r="C76" s="363">
        <v>140.27777777777777</v>
      </c>
      <c r="D76" s="335">
        <v>147.12643678160919</v>
      </c>
    </row>
    <row r="77" spans="1:4" s="394" customFormat="1" x14ac:dyDescent="0.2">
      <c r="A77" s="357" t="s">
        <v>141</v>
      </c>
      <c r="B77" s="334">
        <v>87.878787878787875</v>
      </c>
      <c r="C77" s="334">
        <v>90.909090909090907</v>
      </c>
      <c r="D77" s="334">
        <v>89.610389610389603</v>
      </c>
    </row>
    <row r="78" spans="1:4" s="394" customFormat="1" x14ac:dyDescent="0.2">
      <c r="A78" s="359" t="s">
        <v>524</v>
      </c>
      <c r="B78" s="363">
        <v>133.33333333333331</v>
      </c>
      <c r="C78" s="363">
        <v>90.625</v>
      </c>
      <c r="D78" s="335">
        <v>102.27272727272727</v>
      </c>
    </row>
    <row r="79" spans="1:4" s="395" customFormat="1" x14ac:dyDescent="0.2">
      <c r="A79" s="359" t="s">
        <v>509</v>
      </c>
      <c r="B79" s="363">
        <v>61.904761904761905</v>
      </c>
      <c r="C79" s="363">
        <v>91.666666666666657</v>
      </c>
      <c r="D79" s="335">
        <v>72.727272727272734</v>
      </c>
    </row>
    <row r="80" spans="1:4" s="394" customFormat="1" x14ac:dyDescent="0.2">
      <c r="A80" s="357" t="s">
        <v>139</v>
      </c>
      <c r="B80" s="334">
        <v>79.487179487179489</v>
      </c>
      <c r="C80" s="334">
        <v>81.481481481481481</v>
      </c>
      <c r="D80" s="334">
        <v>80.645161290322577</v>
      </c>
    </row>
    <row r="81" spans="1:4" s="395" customFormat="1" x14ac:dyDescent="0.2">
      <c r="A81" s="359" t="s">
        <v>573</v>
      </c>
      <c r="B81" s="363">
        <v>78.378378378378372</v>
      </c>
      <c r="C81" s="363">
        <v>66.666666666666657</v>
      </c>
      <c r="D81" s="335">
        <v>73.770491803278688</v>
      </c>
    </row>
    <row r="82" spans="1:4" s="395" customFormat="1" x14ac:dyDescent="0.2">
      <c r="A82" s="359" t="s">
        <v>530</v>
      </c>
      <c r="B82" s="363">
        <v>50</v>
      </c>
      <c r="C82" s="363">
        <v>63.636363636363633</v>
      </c>
      <c r="D82" s="335">
        <v>57.894736842105267</v>
      </c>
    </row>
    <row r="83" spans="1:4" s="395" customFormat="1" x14ac:dyDescent="0.2">
      <c r="A83" s="359" t="s">
        <v>531</v>
      </c>
      <c r="B83" s="363">
        <v>85.714285714285708</v>
      </c>
      <c r="C83" s="363">
        <v>73.076923076923066</v>
      </c>
      <c r="D83" s="335">
        <v>75.757575757575751</v>
      </c>
    </row>
    <row r="84" spans="1:4" s="395" customFormat="1" x14ac:dyDescent="0.2">
      <c r="A84" s="359" t="s">
        <v>532</v>
      </c>
      <c r="B84" s="363">
        <v>88.461538461538453</v>
      </c>
      <c r="C84" s="363">
        <v>97.872340425531917</v>
      </c>
      <c r="D84" s="335">
        <v>94.520547945205479</v>
      </c>
    </row>
    <row r="85" spans="1:4" s="394" customFormat="1" x14ac:dyDescent="0.2">
      <c r="A85" s="357" t="s">
        <v>138</v>
      </c>
      <c r="B85" s="334">
        <v>101.96078431372548</v>
      </c>
      <c r="C85" s="334">
        <v>108.08080808080808</v>
      </c>
      <c r="D85" s="334">
        <v>106</v>
      </c>
    </row>
    <row r="86" spans="1:4" s="394" customFormat="1" x14ac:dyDescent="0.2">
      <c r="A86" s="359" t="s">
        <v>545</v>
      </c>
      <c r="B86" s="363">
        <v>104.76190476190477</v>
      </c>
      <c r="C86" s="363">
        <v>105.88235294117648</v>
      </c>
      <c r="D86" s="335">
        <v>105.45454545454544</v>
      </c>
    </row>
    <row r="87" spans="1:4" s="394" customFormat="1" x14ac:dyDescent="0.2">
      <c r="A87" s="359" t="s">
        <v>553</v>
      </c>
      <c r="B87" s="363">
        <v>100</v>
      </c>
      <c r="C87" s="363">
        <v>109.23076923076923</v>
      </c>
      <c r="D87" s="335">
        <v>106.31578947368421</v>
      </c>
    </row>
    <row r="88" spans="1:4" s="395" customFormat="1" ht="12" hidden="1" customHeight="1" x14ac:dyDescent="0.2">
      <c r="A88" s="359" t="s">
        <v>706</v>
      </c>
      <c r="B88" s="363">
        <v>69.687814702920448</v>
      </c>
      <c r="C88" s="363">
        <v>77.415056628914058</v>
      </c>
      <c r="D88" s="335">
        <v>74.338412189254214</v>
      </c>
    </row>
    <row r="89" spans="1:4" s="320" customFormat="1" x14ac:dyDescent="0.2">
      <c r="A89" s="397" t="s">
        <v>136</v>
      </c>
      <c r="B89" s="403">
        <v>69.687814702920448</v>
      </c>
      <c r="C89" s="403">
        <v>77.415056628914058</v>
      </c>
      <c r="D89" s="403">
        <v>74.338412189254214</v>
      </c>
    </row>
    <row r="90" spans="1:4" s="394" customFormat="1" x14ac:dyDescent="0.2">
      <c r="A90" s="357" t="s">
        <v>135</v>
      </c>
      <c r="B90" s="334">
        <v>84.722222222222214</v>
      </c>
      <c r="C90" s="334">
        <v>82.658959537572258</v>
      </c>
      <c r="D90" s="334">
        <v>83.265306122448976</v>
      </c>
    </row>
    <row r="91" spans="1:4" s="395" customFormat="1" x14ac:dyDescent="0.2">
      <c r="A91" s="359" t="s">
        <v>588</v>
      </c>
      <c r="B91" s="363">
        <v>47.368421052631575</v>
      </c>
      <c r="C91" s="363">
        <v>56.09756097560976</v>
      </c>
      <c r="D91" s="335">
        <v>53.333333333333336</v>
      </c>
    </row>
    <row r="92" spans="1:4" s="395" customFormat="1" x14ac:dyDescent="0.2">
      <c r="A92" s="362" t="s">
        <v>536</v>
      </c>
      <c r="B92" s="363">
        <v>60</v>
      </c>
      <c r="C92" s="363">
        <v>111.11111111111111</v>
      </c>
      <c r="D92" s="335">
        <v>92.857142857142861</v>
      </c>
    </row>
    <row r="93" spans="1:4" s="395" customFormat="1" x14ac:dyDescent="0.2">
      <c r="A93" s="359" t="s">
        <v>539</v>
      </c>
      <c r="B93" s="363">
        <v>62.5</v>
      </c>
      <c r="C93" s="363">
        <v>63.636363636363633</v>
      </c>
      <c r="D93" s="335">
        <v>63.333333333333329</v>
      </c>
    </row>
    <row r="94" spans="1:4" s="395" customFormat="1" x14ac:dyDescent="0.2">
      <c r="A94" s="359" t="s">
        <v>541</v>
      </c>
      <c r="B94" s="363">
        <v>200</v>
      </c>
      <c r="C94" s="363">
        <v>104.54545454545455</v>
      </c>
      <c r="D94" s="335">
        <v>134.375</v>
      </c>
    </row>
    <row r="95" spans="1:4" s="395" customFormat="1" x14ac:dyDescent="0.2">
      <c r="A95" s="359" t="s">
        <v>562</v>
      </c>
      <c r="B95" s="363">
        <v>50</v>
      </c>
      <c r="C95" s="363">
        <v>55.000000000000007</v>
      </c>
      <c r="D95" s="335">
        <v>53.846153846153847</v>
      </c>
    </row>
    <row r="96" spans="1:4" s="395" customFormat="1" x14ac:dyDescent="0.2">
      <c r="A96" s="359" t="s">
        <v>519</v>
      </c>
      <c r="B96" s="363">
        <v>66.666666666666657</v>
      </c>
      <c r="C96" s="363">
        <v>106.06060606060606</v>
      </c>
      <c r="D96" s="335">
        <v>100</v>
      </c>
    </row>
    <row r="97" spans="1:4" s="395" customFormat="1" x14ac:dyDescent="0.2">
      <c r="A97" s="359" t="s">
        <v>515</v>
      </c>
      <c r="B97" s="363">
        <v>107.69230769230769</v>
      </c>
      <c r="C97" s="363">
        <v>100</v>
      </c>
      <c r="D97" s="335">
        <v>103.33333333333334</v>
      </c>
    </row>
    <row r="98" spans="1:4" s="394" customFormat="1" x14ac:dyDescent="0.2">
      <c r="A98" s="357" t="s">
        <v>133</v>
      </c>
      <c r="B98" s="334">
        <v>83.838383838383834</v>
      </c>
      <c r="C98" s="334">
        <v>93.333333333333329</v>
      </c>
      <c r="D98" s="334">
        <v>89.316239316239319</v>
      </c>
    </row>
    <row r="99" spans="1:4" s="395" customFormat="1" x14ac:dyDescent="0.2">
      <c r="A99" s="359" t="s">
        <v>564</v>
      </c>
      <c r="B99" s="363">
        <v>61.53846153846154</v>
      </c>
      <c r="C99" s="363">
        <v>50</v>
      </c>
      <c r="D99" s="335">
        <v>58.82352941176471</v>
      </c>
    </row>
    <row r="100" spans="1:4" s="395" customFormat="1" x14ac:dyDescent="0.2">
      <c r="A100" s="359" t="s">
        <v>588</v>
      </c>
      <c r="B100" s="363">
        <v>145.45454545454547</v>
      </c>
      <c r="C100" s="363">
        <v>96.875</v>
      </c>
      <c r="D100" s="335">
        <v>109.30232558139534</v>
      </c>
    </row>
    <row r="101" spans="1:4" s="395" customFormat="1" x14ac:dyDescent="0.2">
      <c r="A101" s="359" t="s">
        <v>539</v>
      </c>
      <c r="B101" s="363">
        <v>94.73684210526315</v>
      </c>
      <c r="C101" s="363">
        <v>103.57142857142858</v>
      </c>
      <c r="D101" s="335">
        <v>100</v>
      </c>
    </row>
    <row r="102" spans="1:4" s="395" customFormat="1" x14ac:dyDescent="0.2">
      <c r="A102" s="359" t="s">
        <v>541</v>
      </c>
      <c r="B102" s="363">
        <v>78.94736842105263</v>
      </c>
      <c r="C102" s="363">
        <v>157.89473684210526</v>
      </c>
      <c r="D102" s="335">
        <v>118.42105263157893</v>
      </c>
    </row>
    <row r="103" spans="1:4" s="395" customFormat="1" x14ac:dyDescent="0.2">
      <c r="A103" s="359" t="s">
        <v>590</v>
      </c>
      <c r="B103" s="363">
        <v>50</v>
      </c>
      <c r="C103" s="363">
        <v>47.826086956521742</v>
      </c>
      <c r="D103" s="335">
        <v>48.837209302325576</v>
      </c>
    </row>
    <row r="104" spans="1:4" s="395" customFormat="1" x14ac:dyDescent="0.2">
      <c r="A104" s="359" t="s">
        <v>548</v>
      </c>
      <c r="B104" s="363">
        <v>200</v>
      </c>
      <c r="C104" s="363">
        <v>84</v>
      </c>
      <c r="D104" s="335">
        <v>100</v>
      </c>
    </row>
    <row r="105" spans="1:4" s="394" customFormat="1" x14ac:dyDescent="0.2">
      <c r="A105" s="357" t="s">
        <v>132</v>
      </c>
      <c r="B105" s="334">
        <v>91.666666666666657</v>
      </c>
      <c r="C105" s="334">
        <v>89.763779527559052</v>
      </c>
      <c r="D105" s="334">
        <v>90.452261306532662</v>
      </c>
    </row>
    <row r="106" spans="1:4" s="395" customFormat="1" x14ac:dyDescent="0.2">
      <c r="A106" s="359" t="s">
        <v>564</v>
      </c>
      <c r="B106" s="363">
        <v>56.25</v>
      </c>
      <c r="C106" s="363">
        <v>15.384615384615385</v>
      </c>
      <c r="D106" s="335">
        <v>37.931034482758619</v>
      </c>
    </row>
    <row r="107" spans="1:4" s="395" customFormat="1" x14ac:dyDescent="0.2">
      <c r="A107" s="359" t="s">
        <v>588</v>
      </c>
      <c r="B107" s="363">
        <v>200</v>
      </c>
      <c r="C107" s="363">
        <v>131.25</v>
      </c>
      <c r="D107" s="335">
        <v>145</v>
      </c>
    </row>
    <row r="108" spans="1:4" s="395" customFormat="1" x14ac:dyDescent="0.2">
      <c r="A108" s="359" t="s">
        <v>539</v>
      </c>
      <c r="B108" s="363">
        <v>175</v>
      </c>
      <c r="C108" s="363">
        <v>70</v>
      </c>
      <c r="D108" s="335">
        <v>100</v>
      </c>
    </row>
    <row r="109" spans="1:4" s="395" customFormat="1" x14ac:dyDescent="0.2">
      <c r="A109" s="359" t="s">
        <v>541</v>
      </c>
      <c r="B109" s="363">
        <v>81.25</v>
      </c>
      <c r="C109" s="363">
        <v>100</v>
      </c>
      <c r="D109" s="335">
        <v>92.307692307692307</v>
      </c>
    </row>
    <row r="110" spans="1:4" s="395" customFormat="1" x14ac:dyDescent="0.2">
      <c r="A110" s="359" t="s">
        <v>590</v>
      </c>
      <c r="B110" s="363">
        <v>60.869565217391312</v>
      </c>
      <c r="C110" s="363">
        <v>52</v>
      </c>
      <c r="D110" s="335">
        <v>56.25</v>
      </c>
    </row>
    <row r="111" spans="1:4" s="395" customFormat="1" x14ac:dyDescent="0.2">
      <c r="A111" s="359" t="s">
        <v>548</v>
      </c>
      <c r="B111" s="363">
        <v>160</v>
      </c>
      <c r="C111" s="363">
        <v>136.66666666666666</v>
      </c>
      <c r="D111" s="335">
        <v>140</v>
      </c>
    </row>
    <row r="112" spans="1:4" s="395" customFormat="1" x14ac:dyDescent="0.2">
      <c r="A112" s="357" t="s">
        <v>131</v>
      </c>
      <c r="B112" s="334">
        <v>73.170731707317074</v>
      </c>
      <c r="C112" s="334">
        <v>79.166666666666657</v>
      </c>
      <c r="D112" s="334">
        <v>76.732673267326732</v>
      </c>
    </row>
    <row r="113" spans="1:4" s="395" customFormat="1" x14ac:dyDescent="0.2">
      <c r="A113" s="359" t="s">
        <v>514</v>
      </c>
      <c r="B113" s="363">
        <v>29.411764705882355</v>
      </c>
      <c r="C113" s="363">
        <v>66.666666666666657</v>
      </c>
      <c r="D113" s="335">
        <v>35</v>
      </c>
    </row>
    <row r="114" spans="1:4" s="395" customFormat="1" x14ac:dyDescent="0.2">
      <c r="A114" s="359" t="s">
        <v>539</v>
      </c>
      <c r="B114" s="363">
        <v>50</v>
      </c>
      <c r="C114" s="363">
        <v>63.636363636363633</v>
      </c>
      <c r="D114" s="335">
        <v>59.375</v>
      </c>
    </row>
    <row r="115" spans="1:4" s="395" customFormat="1" x14ac:dyDescent="0.2">
      <c r="A115" s="359" t="s">
        <v>541</v>
      </c>
      <c r="B115" s="363">
        <v>110.5263157894737</v>
      </c>
      <c r="C115" s="363">
        <v>90.476190476190482</v>
      </c>
      <c r="D115" s="335">
        <v>100</v>
      </c>
    </row>
    <row r="116" spans="1:4" s="394" customFormat="1" x14ac:dyDescent="0.2">
      <c r="A116" s="359" t="s">
        <v>590</v>
      </c>
      <c r="B116" s="363">
        <v>123.07692307692308</v>
      </c>
      <c r="C116" s="363">
        <v>121.42857142857142</v>
      </c>
      <c r="D116" s="335">
        <v>122.22222222222223</v>
      </c>
    </row>
    <row r="117" spans="1:4" s="395" customFormat="1" x14ac:dyDescent="0.2">
      <c r="A117" s="364" t="s">
        <v>349</v>
      </c>
      <c r="B117" s="404">
        <v>56.521739130434781</v>
      </c>
      <c r="C117" s="404">
        <v>71.666666666666671</v>
      </c>
      <c r="D117" s="404">
        <v>67.46987951807229</v>
      </c>
    </row>
    <row r="118" spans="1:4" s="395" customFormat="1" x14ac:dyDescent="0.2">
      <c r="A118" s="367" t="s">
        <v>588</v>
      </c>
      <c r="B118" s="363">
        <v>83.333333333333343</v>
      </c>
      <c r="C118" s="363">
        <v>92.592592592592595</v>
      </c>
      <c r="D118" s="335">
        <v>89.743589743589752</v>
      </c>
    </row>
    <row r="119" spans="1:4" s="395" customFormat="1" x14ac:dyDescent="0.2">
      <c r="A119" s="367" t="s">
        <v>548</v>
      </c>
      <c r="B119" s="363">
        <v>27.27272727272727</v>
      </c>
      <c r="C119" s="363">
        <v>54.54545454545454</v>
      </c>
      <c r="D119" s="335">
        <v>47.727272727272727</v>
      </c>
    </row>
    <row r="120" spans="1:4" s="395" customFormat="1" x14ac:dyDescent="0.2">
      <c r="A120" s="357" t="s">
        <v>130</v>
      </c>
      <c r="B120" s="334">
        <v>103.2258064516129</v>
      </c>
      <c r="C120" s="334">
        <v>96</v>
      </c>
      <c r="D120" s="334">
        <v>98.76543209876543</v>
      </c>
    </row>
    <row r="121" spans="1:4" s="395" customFormat="1" x14ac:dyDescent="0.2">
      <c r="A121" s="359" t="s">
        <v>510</v>
      </c>
      <c r="B121" s="363">
        <v>100</v>
      </c>
      <c r="C121" s="363">
        <v>100</v>
      </c>
      <c r="D121" s="335">
        <v>100</v>
      </c>
    </row>
    <row r="122" spans="1:4" s="395" customFormat="1" x14ac:dyDescent="0.2">
      <c r="A122" s="359" t="s">
        <v>535</v>
      </c>
      <c r="B122" s="363">
        <v>100</v>
      </c>
      <c r="C122" s="363">
        <v>60</v>
      </c>
      <c r="D122" s="335">
        <v>76.470588235294116</v>
      </c>
    </row>
    <row r="123" spans="1:4" s="395" customFormat="1" x14ac:dyDescent="0.2">
      <c r="A123" s="359" t="s">
        <v>549</v>
      </c>
      <c r="B123" s="363">
        <v>90.909090909090907</v>
      </c>
      <c r="C123" s="363">
        <v>150</v>
      </c>
      <c r="D123" s="335">
        <v>119.04761904761905</v>
      </c>
    </row>
    <row r="124" spans="1:4" s="395" customFormat="1" x14ac:dyDescent="0.2">
      <c r="A124" s="359" t="s">
        <v>553</v>
      </c>
      <c r="B124" s="363">
        <v>128.57142857142858</v>
      </c>
      <c r="C124" s="363">
        <v>85.714285714285708</v>
      </c>
      <c r="D124" s="335">
        <v>96.428571428571431</v>
      </c>
    </row>
    <row r="125" spans="1:4" s="395" customFormat="1" x14ac:dyDescent="0.2">
      <c r="A125" s="357" t="s">
        <v>129</v>
      </c>
      <c r="B125" s="334">
        <v>70.731707317073173</v>
      </c>
      <c r="C125" s="334">
        <v>66.666666666666657</v>
      </c>
      <c r="D125" s="334">
        <v>68.161434977578466</v>
      </c>
    </row>
    <row r="126" spans="1:4" s="395" customFormat="1" x14ac:dyDescent="0.2">
      <c r="A126" s="359" t="s">
        <v>564</v>
      </c>
      <c r="B126" s="363">
        <v>56.410256410256409</v>
      </c>
      <c r="C126" s="363">
        <v>109.09090909090908</v>
      </c>
      <c r="D126" s="335">
        <v>68</v>
      </c>
    </row>
    <row r="127" spans="1:4" s="395" customFormat="1" x14ac:dyDescent="0.2">
      <c r="A127" s="359" t="s">
        <v>588</v>
      </c>
      <c r="B127" s="363">
        <v>100</v>
      </c>
      <c r="C127" s="363">
        <v>34.285714285714285</v>
      </c>
      <c r="D127" s="335">
        <v>46.511627906976742</v>
      </c>
    </row>
    <row r="128" spans="1:4" s="394" customFormat="1" x14ac:dyDescent="0.2">
      <c r="A128" s="362" t="s">
        <v>536</v>
      </c>
      <c r="B128" s="363">
        <v>28.571428571428569</v>
      </c>
      <c r="C128" s="363">
        <v>42.857142857142854</v>
      </c>
      <c r="D128" s="335">
        <v>35.714285714285715</v>
      </c>
    </row>
    <row r="129" spans="1:4" s="395" customFormat="1" x14ac:dyDescent="0.2">
      <c r="A129" s="359" t="s">
        <v>539</v>
      </c>
      <c r="B129" s="363">
        <v>47.826086956521742</v>
      </c>
      <c r="C129" s="363">
        <v>44.26229508196721</v>
      </c>
      <c r="D129" s="335">
        <v>45.238095238095241</v>
      </c>
    </row>
    <row r="130" spans="1:4" s="395" customFormat="1" x14ac:dyDescent="0.2">
      <c r="A130" s="359" t="s">
        <v>541</v>
      </c>
      <c r="B130" s="363">
        <v>69.696969696969703</v>
      </c>
      <c r="C130" s="363">
        <v>84.210526315789465</v>
      </c>
      <c r="D130" s="335">
        <v>77.464788732394368</v>
      </c>
    </row>
    <row r="131" spans="1:4" s="395" customFormat="1" x14ac:dyDescent="0.2">
      <c r="A131" s="359" t="s">
        <v>543</v>
      </c>
      <c r="B131" s="363">
        <v>87.5</v>
      </c>
      <c r="C131" s="405">
        <v>52.631578947368418</v>
      </c>
      <c r="D131" s="406">
        <v>62.962962962962962</v>
      </c>
    </row>
    <row r="132" spans="1:4" s="395" customFormat="1" x14ac:dyDescent="0.2">
      <c r="A132" s="359" t="s">
        <v>590</v>
      </c>
      <c r="B132" s="363">
        <v>58.333333333333336</v>
      </c>
      <c r="C132" s="363">
        <v>67.64705882352942</v>
      </c>
      <c r="D132" s="335">
        <v>63.793103448275865</v>
      </c>
    </row>
    <row r="133" spans="1:4" s="395" customFormat="1" x14ac:dyDescent="0.2">
      <c r="A133" s="359" t="s">
        <v>553</v>
      </c>
      <c r="B133" s="363">
        <v>180</v>
      </c>
      <c r="C133" s="363">
        <v>94.285714285714278</v>
      </c>
      <c r="D133" s="335">
        <v>109.41176470588236</v>
      </c>
    </row>
    <row r="134" spans="1:4" s="395" customFormat="1" x14ac:dyDescent="0.2">
      <c r="A134" s="357" t="s">
        <v>127</v>
      </c>
      <c r="B134" s="334">
        <v>80.952380952380949</v>
      </c>
      <c r="C134" s="334">
        <v>88.764044943820224</v>
      </c>
      <c r="D134" s="334">
        <v>84.971098265895947</v>
      </c>
    </row>
    <row r="135" spans="1:4" s="395" customFormat="1" x14ac:dyDescent="0.2">
      <c r="A135" s="359" t="s">
        <v>564</v>
      </c>
      <c r="B135" s="363">
        <v>52.941176470588239</v>
      </c>
      <c r="C135" s="363">
        <v>53.846153846153847</v>
      </c>
      <c r="D135" s="335">
        <v>53.191489361702125</v>
      </c>
    </row>
    <row r="136" spans="1:4" s="395" customFormat="1" x14ac:dyDescent="0.2">
      <c r="A136" s="359" t="s">
        <v>539</v>
      </c>
      <c r="B136" s="407">
        <v>700</v>
      </c>
      <c r="C136" s="363">
        <v>650</v>
      </c>
      <c r="D136" s="335">
        <v>666.66666666666674</v>
      </c>
    </row>
    <row r="137" spans="1:4" s="394" customFormat="1" x14ac:dyDescent="0.2">
      <c r="A137" s="359" t="s">
        <v>541</v>
      </c>
      <c r="B137" s="363">
        <v>142.85714285714286</v>
      </c>
      <c r="C137" s="363">
        <v>58.82352941176471</v>
      </c>
      <c r="D137" s="335">
        <v>96.774193548387103</v>
      </c>
    </row>
    <row r="138" spans="1:4" s="395" customFormat="1" x14ac:dyDescent="0.2">
      <c r="A138" s="359" t="s">
        <v>508</v>
      </c>
      <c r="B138" s="363">
        <v>53.846153846153847</v>
      </c>
      <c r="C138" s="363">
        <v>80</v>
      </c>
      <c r="D138" s="335">
        <v>65.217391304347828</v>
      </c>
    </row>
    <row r="139" spans="1:4" s="395" customFormat="1" x14ac:dyDescent="0.2">
      <c r="A139" s="359" t="s">
        <v>594</v>
      </c>
      <c r="B139" s="363">
        <v>85.714285714285708</v>
      </c>
      <c r="C139" s="363">
        <v>78.125</v>
      </c>
      <c r="D139" s="335">
        <v>79.487179487179489</v>
      </c>
    </row>
    <row r="140" spans="1:4" s="395" customFormat="1" x14ac:dyDescent="0.2">
      <c r="A140" s="359" t="s">
        <v>590</v>
      </c>
      <c r="B140" s="363">
        <v>66.666666666666657</v>
      </c>
      <c r="C140" s="363">
        <v>106.66666666666667</v>
      </c>
      <c r="D140" s="335">
        <v>86.666666666666671</v>
      </c>
    </row>
    <row r="141" spans="1:4" s="395" customFormat="1" x14ac:dyDescent="0.2">
      <c r="A141" s="357" t="s">
        <v>128</v>
      </c>
      <c r="B141" s="334">
        <v>48.4375</v>
      </c>
      <c r="C141" s="334">
        <v>50.691244239631338</v>
      </c>
      <c r="D141" s="334">
        <v>49.633251833740829</v>
      </c>
    </row>
    <row r="142" spans="1:4" s="395" customFormat="1" x14ac:dyDescent="0.2">
      <c r="A142" s="359" t="s">
        <v>564</v>
      </c>
      <c r="B142" s="363">
        <v>75</v>
      </c>
      <c r="C142" s="363">
        <v>60</v>
      </c>
      <c r="D142" s="335">
        <v>71.428571428571431</v>
      </c>
    </row>
    <row r="143" spans="1:4" s="395" customFormat="1" x14ac:dyDescent="0.2">
      <c r="A143" s="398" t="s">
        <v>569</v>
      </c>
      <c r="B143" s="363">
        <v>20</v>
      </c>
      <c r="C143" s="363">
        <v>10</v>
      </c>
      <c r="D143" s="335">
        <v>16.666666666666664</v>
      </c>
    </row>
    <row r="144" spans="1:4" s="394" customFormat="1" x14ac:dyDescent="0.2">
      <c r="A144" s="359" t="s">
        <v>571</v>
      </c>
      <c r="B144" s="363">
        <v>100</v>
      </c>
      <c r="C144" s="363">
        <v>175</v>
      </c>
      <c r="D144" s="335">
        <v>116.66666666666667</v>
      </c>
    </row>
    <row r="145" spans="1:4" s="395" customFormat="1" x14ac:dyDescent="0.2">
      <c r="A145" s="359" t="s">
        <v>533</v>
      </c>
      <c r="B145" s="363">
        <v>12.5</v>
      </c>
      <c r="C145" s="363">
        <v>23.076923076923077</v>
      </c>
      <c r="D145" s="335">
        <v>19.047619047619047</v>
      </c>
    </row>
    <row r="146" spans="1:4" s="395" customFormat="1" x14ac:dyDescent="0.2">
      <c r="A146" s="359" t="s">
        <v>588</v>
      </c>
      <c r="B146" s="363">
        <v>37.5</v>
      </c>
      <c r="C146" s="363">
        <v>41.379310344827587</v>
      </c>
      <c r="D146" s="335">
        <v>40</v>
      </c>
    </row>
    <row r="147" spans="1:4" s="395" customFormat="1" x14ac:dyDescent="0.2">
      <c r="A147" s="359" t="s">
        <v>539</v>
      </c>
      <c r="B147" s="363">
        <v>59.090909090909093</v>
      </c>
      <c r="C147" s="363">
        <v>61.29032258064516</v>
      </c>
      <c r="D147" s="335">
        <v>60.377358490566039</v>
      </c>
    </row>
    <row r="148" spans="1:4" s="395" customFormat="1" x14ac:dyDescent="0.2">
      <c r="A148" s="359" t="s">
        <v>541</v>
      </c>
      <c r="B148" s="363">
        <v>61.53846153846154</v>
      </c>
      <c r="C148" s="363">
        <v>58.730158730158735</v>
      </c>
      <c r="D148" s="335">
        <v>59.803921568627452</v>
      </c>
    </row>
    <row r="149" spans="1:4" s="395" customFormat="1" x14ac:dyDescent="0.2">
      <c r="A149" s="359" t="s">
        <v>543</v>
      </c>
      <c r="B149" s="363">
        <v>25</v>
      </c>
      <c r="C149" s="363">
        <v>75</v>
      </c>
      <c r="D149" s="335">
        <v>50</v>
      </c>
    </row>
    <row r="150" spans="1:4" s="395" customFormat="1" x14ac:dyDescent="0.2">
      <c r="A150" s="359" t="s">
        <v>590</v>
      </c>
      <c r="B150" s="363">
        <v>46.153846153846153</v>
      </c>
      <c r="C150" s="363">
        <v>50</v>
      </c>
      <c r="D150" s="335">
        <v>48.387096774193552</v>
      </c>
    </row>
    <row r="151" spans="1:4" s="395" customFormat="1" x14ac:dyDescent="0.2">
      <c r="A151" s="362" t="s">
        <v>549</v>
      </c>
      <c r="B151" s="363">
        <v>28.571428571428569</v>
      </c>
      <c r="C151" s="363">
        <v>50</v>
      </c>
      <c r="D151" s="335">
        <v>42.105263157894733</v>
      </c>
    </row>
    <row r="152" spans="1:4" s="395" customFormat="1" x14ac:dyDescent="0.2">
      <c r="A152" s="357" t="s">
        <v>348</v>
      </c>
      <c r="B152" s="334">
        <v>58.730158730158735</v>
      </c>
      <c r="C152" s="334">
        <v>76.404494382022463</v>
      </c>
      <c r="D152" s="334">
        <v>69.078947368421055</v>
      </c>
    </row>
    <row r="153" spans="1:4" s="395" customFormat="1" x14ac:dyDescent="0.2">
      <c r="A153" s="359" t="s">
        <v>564</v>
      </c>
      <c r="B153" s="363">
        <v>166.66666666666669</v>
      </c>
      <c r="C153" s="363">
        <v>40</v>
      </c>
      <c r="D153" s="335">
        <v>100</v>
      </c>
    </row>
    <row r="154" spans="1:4" s="395" customFormat="1" x14ac:dyDescent="0.2">
      <c r="A154" s="359" t="s">
        <v>539</v>
      </c>
      <c r="B154" s="363">
        <v>26.666666666666668</v>
      </c>
      <c r="C154" s="363">
        <v>83.333333333333343</v>
      </c>
      <c r="D154" s="335">
        <v>57.575757575757578</v>
      </c>
    </row>
    <row r="155" spans="1:4" s="395" customFormat="1" x14ac:dyDescent="0.2">
      <c r="A155" s="359" t="s">
        <v>541</v>
      </c>
      <c r="B155" s="363">
        <v>92.857142857142861</v>
      </c>
      <c r="C155" s="363">
        <v>72.727272727272734</v>
      </c>
      <c r="D155" s="335">
        <v>80.555555555555557</v>
      </c>
    </row>
    <row r="156" spans="1:4" s="395" customFormat="1" x14ac:dyDescent="0.2">
      <c r="A156" s="359" t="s">
        <v>590</v>
      </c>
      <c r="B156" s="363">
        <v>11.111111111111111</v>
      </c>
      <c r="C156" s="363">
        <v>90.909090909090907</v>
      </c>
      <c r="D156" s="335">
        <v>41.379310344827587</v>
      </c>
    </row>
    <row r="157" spans="1:4" s="395" customFormat="1" x14ac:dyDescent="0.2">
      <c r="A157" s="359" t="s">
        <v>548</v>
      </c>
      <c r="B157" s="363">
        <v>42.857142857142854</v>
      </c>
      <c r="C157" s="363">
        <v>82.142857142857139</v>
      </c>
      <c r="D157" s="335">
        <v>74.285714285714292</v>
      </c>
    </row>
    <row r="158" spans="1:4" s="395" customFormat="1" x14ac:dyDescent="0.2">
      <c r="A158" s="357" t="s">
        <v>123</v>
      </c>
      <c r="B158" s="334">
        <v>56.71641791044776</v>
      </c>
      <c r="C158" s="334">
        <v>87.214611872146122</v>
      </c>
      <c r="D158" s="334">
        <v>75.63739376770539</v>
      </c>
    </row>
    <row r="159" spans="1:4" s="395" customFormat="1" x14ac:dyDescent="0.2">
      <c r="A159" s="359" t="s">
        <v>511</v>
      </c>
      <c r="B159" s="363">
        <v>66.666666666666657</v>
      </c>
      <c r="C159" s="363">
        <v>66.666666666666657</v>
      </c>
      <c r="D159" s="335">
        <v>66.666666666666657</v>
      </c>
    </row>
    <row r="160" spans="1:4" s="395" customFormat="1" x14ac:dyDescent="0.2">
      <c r="A160" s="359" t="s">
        <v>564</v>
      </c>
      <c r="B160" s="363">
        <v>35.294117647058826</v>
      </c>
      <c r="C160" s="363">
        <v>50</v>
      </c>
      <c r="D160" s="335">
        <v>40.74074074074074</v>
      </c>
    </row>
    <row r="161" spans="1:4" s="394" customFormat="1" x14ac:dyDescent="0.2">
      <c r="A161" s="359" t="s">
        <v>588</v>
      </c>
      <c r="B161" s="363">
        <v>35.294117647058826</v>
      </c>
      <c r="C161" s="363">
        <v>68.421052631578945</v>
      </c>
      <c r="D161" s="335">
        <v>52.777777777777779</v>
      </c>
    </row>
    <row r="162" spans="1:4" s="395" customFormat="1" x14ac:dyDescent="0.2">
      <c r="A162" s="362" t="s">
        <v>536</v>
      </c>
      <c r="B162" s="363">
        <v>29.411764705882355</v>
      </c>
      <c r="C162" s="363">
        <v>93.75</v>
      </c>
      <c r="D162" s="335">
        <v>60.606060606060609</v>
      </c>
    </row>
    <row r="163" spans="1:4" s="395" customFormat="1" x14ac:dyDescent="0.2">
      <c r="A163" s="359" t="s">
        <v>539</v>
      </c>
      <c r="B163" s="363">
        <v>70</v>
      </c>
      <c r="C163" s="363">
        <v>86.36363636363636</v>
      </c>
      <c r="D163" s="335">
        <v>81.25</v>
      </c>
    </row>
    <row r="164" spans="1:4" s="395" customFormat="1" x14ac:dyDescent="0.2">
      <c r="A164" s="359" t="s">
        <v>541</v>
      </c>
      <c r="B164" s="363">
        <v>51.851851851851848</v>
      </c>
      <c r="C164" s="363">
        <v>65.116279069767444</v>
      </c>
      <c r="D164" s="335">
        <v>60</v>
      </c>
    </row>
    <row r="165" spans="1:4" s="395" customFormat="1" x14ac:dyDescent="0.2">
      <c r="A165" s="359" t="s">
        <v>508</v>
      </c>
      <c r="B165" s="363">
        <v>90</v>
      </c>
      <c r="C165" s="363">
        <v>60</v>
      </c>
      <c r="D165" s="335">
        <v>80</v>
      </c>
    </row>
    <row r="166" spans="1:4" s="395" customFormat="1" x14ac:dyDescent="0.2">
      <c r="A166" s="359" t="s">
        <v>594</v>
      </c>
      <c r="B166" s="363">
        <v>500</v>
      </c>
      <c r="C166" s="363">
        <v>66.666666666666657</v>
      </c>
      <c r="D166" s="335">
        <v>76.744186046511629</v>
      </c>
    </row>
    <row r="167" spans="1:4" s="395" customFormat="1" x14ac:dyDescent="0.2">
      <c r="A167" s="359" t="s">
        <v>548</v>
      </c>
      <c r="B167" s="363">
        <v>77.777777777777786</v>
      </c>
      <c r="C167" s="363">
        <v>121.42857142857142</v>
      </c>
      <c r="D167" s="335">
        <v>110.81081081081081</v>
      </c>
    </row>
    <row r="168" spans="1:4" s="395" customFormat="1" x14ac:dyDescent="0.2">
      <c r="A168" s="359" t="s">
        <v>551</v>
      </c>
      <c r="B168" s="363">
        <v>33.333333333333329</v>
      </c>
      <c r="C168" s="363">
        <v>136.36363636363635</v>
      </c>
      <c r="D168" s="335">
        <v>114.28571428571428</v>
      </c>
    </row>
    <row r="169" spans="1:4" s="395" customFormat="1" x14ac:dyDescent="0.2">
      <c r="A169" s="359" t="s">
        <v>553</v>
      </c>
      <c r="B169" s="363">
        <v>72.727272727272734</v>
      </c>
      <c r="C169" s="363">
        <v>145</v>
      </c>
      <c r="D169" s="335">
        <v>119.35483870967742</v>
      </c>
    </row>
    <row r="170" spans="1:4" s="395" customFormat="1" x14ac:dyDescent="0.2">
      <c r="A170" s="397" t="s">
        <v>122</v>
      </c>
      <c r="B170" s="403">
        <v>6.8627450980392162</v>
      </c>
      <c r="C170" s="403">
        <v>20.833333333333336</v>
      </c>
      <c r="D170" s="403">
        <v>15.040650406504067</v>
      </c>
    </row>
    <row r="171" spans="1:4" s="395" customFormat="1" x14ac:dyDescent="0.2">
      <c r="A171" s="357" t="s">
        <v>121</v>
      </c>
      <c r="B171" s="334">
        <v>17.948717948717949</v>
      </c>
      <c r="C171" s="334">
        <v>36.111111111111107</v>
      </c>
      <c r="D171" s="334">
        <v>29.72972972972973</v>
      </c>
    </row>
    <row r="172" spans="1:4" s="395" customFormat="1" x14ac:dyDescent="0.2">
      <c r="A172" s="359" t="s">
        <v>568</v>
      </c>
      <c r="B172" s="363">
        <v>50</v>
      </c>
      <c r="C172" s="363">
        <v>14.285714285714285</v>
      </c>
      <c r="D172" s="335">
        <v>22.222222222222221</v>
      </c>
    </row>
    <row r="173" spans="1:4" s="395" customFormat="1" x14ac:dyDescent="0.2">
      <c r="A173" s="359" t="s">
        <v>722</v>
      </c>
      <c r="B173" s="363">
        <v>19.047619047619047</v>
      </c>
      <c r="C173" s="363" t="s">
        <v>712</v>
      </c>
      <c r="D173" s="335">
        <v>14.814814814814813</v>
      </c>
    </row>
    <row r="174" spans="1:4" s="395" customFormat="1" x14ac:dyDescent="0.2">
      <c r="A174" s="359" t="s">
        <v>537</v>
      </c>
      <c r="B174" s="363">
        <v>12.5</v>
      </c>
      <c r="C174" s="363">
        <v>9.67741935483871</v>
      </c>
      <c r="D174" s="335">
        <v>10.256410256410255</v>
      </c>
    </row>
    <row r="175" spans="1:4" s="395" customFormat="1" x14ac:dyDescent="0.2">
      <c r="A175" s="359" t="s">
        <v>544</v>
      </c>
      <c r="B175" s="363">
        <v>12.5</v>
      </c>
      <c r="C175" s="363">
        <v>78.571428571428569</v>
      </c>
      <c r="D175" s="335">
        <v>63.888888888888886</v>
      </c>
    </row>
    <row r="176" spans="1:4" s="395" customFormat="1" x14ac:dyDescent="0.2">
      <c r="A176" s="357" t="s">
        <v>723</v>
      </c>
      <c r="B176" s="334" t="s">
        <v>712</v>
      </c>
      <c r="C176" s="334">
        <v>5.5555555555555554</v>
      </c>
      <c r="D176" s="334">
        <v>2.9629629629629632</v>
      </c>
    </row>
    <row r="177" spans="1:4" s="395" customFormat="1" hidden="1" x14ac:dyDescent="0.2">
      <c r="A177" s="359" t="s">
        <v>724</v>
      </c>
      <c r="B177" s="363">
        <v>0</v>
      </c>
      <c r="C177" s="363">
        <v>0</v>
      </c>
      <c r="D177" s="335">
        <v>0</v>
      </c>
    </row>
    <row r="178" spans="1:4" s="395" customFormat="1" hidden="1" x14ac:dyDescent="0.2">
      <c r="A178" s="359" t="s">
        <v>725</v>
      </c>
      <c r="B178" s="363">
        <v>0</v>
      </c>
      <c r="C178" s="363">
        <v>0</v>
      </c>
      <c r="D178" s="335">
        <v>0</v>
      </c>
    </row>
    <row r="179" spans="1:4" s="395" customFormat="1" x14ac:dyDescent="0.2">
      <c r="A179" s="359" t="s">
        <v>726</v>
      </c>
      <c r="B179" s="363" t="s">
        <v>712</v>
      </c>
      <c r="C179" s="363">
        <v>36.363636363636367</v>
      </c>
      <c r="D179" s="335">
        <v>16</v>
      </c>
    </row>
    <row r="180" spans="1:4" s="395" customFormat="1" hidden="1" x14ac:dyDescent="0.2">
      <c r="A180" s="359" t="s">
        <v>727</v>
      </c>
      <c r="B180" s="363">
        <v>0</v>
      </c>
      <c r="C180" s="363">
        <v>0</v>
      </c>
      <c r="D180" s="335">
        <v>0</v>
      </c>
    </row>
    <row r="181" spans="1:4" s="395" customFormat="1" x14ac:dyDescent="0.2">
      <c r="A181" s="399" t="s">
        <v>380</v>
      </c>
      <c r="B181" s="337">
        <v>79.410526315789483</v>
      </c>
      <c r="C181" s="337">
        <v>83.520701946805602</v>
      </c>
      <c r="D181" s="337">
        <v>81.899701095981399</v>
      </c>
    </row>
    <row r="182" spans="1:4" s="395" customFormat="1" x14ac:dyDescent="0.2">
      <c r="A182" s="339"/>
      <c r="B182" s="408"/>
      <c r="C182" s="408"/>
      <c r="D182" s="408"/>
    </row>
    <row r="183" spans="1:4" s="395" customFormat="1" ht="24" customHeight="1" x14ac:dyDescent="0.2">
      <c r="A183" s="881" t="s">
        <v>730</v>
      </c>
      <c r="B183" s="881"/>
      <c r="C183" s="881"/>
      <c r="D183" s="881"/>
    </row>
    <row r="184" spans="1:4" s="395" customFormat="1" ht="24" customHeight="1" x14ac:dyDescent="0.2">
      <c r="A184" s="880" t="s">
        <v>728</v>
      </c>
      <c r="B184" s="880"/>
      <c r="C184" s="880"/>
      <c r="D184" s="880"/>
    </row>
    <row r="185" spans="1:4" s="395" customFormat="1" ht="36" customHeight="1" x14ac:dyDescent="0.2">
      <c r="A185" s="881" t="s">
        <v>729</v>
      </c>
      <c r="B185" s="881"/>
      <c r="C185" s="881"/>
      <c r="D185" s="881"/>
    </row>
    <row r="186" spans="1:4" s="395" customFormat="1" x14ac:dyDescent="0.2">
      <c r="A186" s="593"/>
      <c r="B186" s="593"/>
      <c r="C186" s="593"/>
      <c r="D186" s="593"/>
    </row>
    <row r="187" spans="1:4" s="395" customFormat="1" x14ac:dyDescent="0.2">
      <c r="A187" s="338" t="s">
        <v>684</v>
      </c>
      <c r="B187" s="593"/>
      <c r="C187" s="593"/>
      <c r="D187" s="593"/>
    </row>
    <row r="188" spans="1:4" s="395" customFormat="1" x14ac:dyDescent="0.2">
      <c r="A188" s="593"/>
      <c r="B188" s="593"/>
      <c r="C188" s="593"/>
      <c r="D188" s="593"/>
    </row>
    <row r="189" spans="1:4" s="395" customFormat="1" x14ac:dyDescent="0.2">
      <c r="A189" s="593"/>
      <c r="B189" s="593"/>
      <c r="C189" s="593"/>
      <c r="D189" s="593"/>
    </row>
    <row r="190" spans="1:4" s="395" customFormat="1" x14ac:dyDescent="0.2">
      <c r="A190" s="593"/>
      <c r="B190" s="593"/>
      <c r="C190" s="593"/>
      <c r="D190" s="593"/>
    </row>
    <row r="191" spans="1:4" s="395" customFormat="1" x14ac:dyDescent="0.2">
      <c r="A191" s="170" t="s">
        <v>6</v>
      </c>
      <c r="B191" s="409"/>
      <c r="C191" s="409"/>
      <c r="D191" s="409"/>
    </row>
    <row r="192" spans="1:4" s="395" customFormat="1" x14ac:dyDescent="0.2">
      <c r="A192" s="323" t="s">
        <v>8</v>
      </c>
      <c r="B192" s="410"/>
      <c r="C192" s="410"/>
      <c r="D192" s="410"/>
    </row>
    <row r="193" spans="1:4" s="395" customFormat="1" x14ac:dyDescent="0.2">
      <c r="A193" s="323" t="s">
        <v>674</v>
      </c>
      <c r="B193" s="410"/>
      <c r="C193" s="410"/>
      <c r="D193" s="410"/>
    </row>
    <row r="194" spans="1:4" s="395" customFormat="1" x14ac:dyDescent="0.2">
      <c r="B194" s="400"/>
      <c r="C194" s="400"/>
      <c r="D194" s="400"/>
    </row>
    <row r="195" spans="1:4" s="395" customFormat="1" x14ac:dyDescent="0.2">
      <c r="B195" s="411"/>
      <c r="C195" s="411"/>
      <c r="D195" s="411"/>
    </row>
    <row r="196" spans="1:4" s="395" customFormat="1" x14ac:dyDescent="0.2"/>
    <row r="197" spans="1:4" s="395" customFormat="1" x14ac:dyDescent="0.2">
      <c r="B197" s="412"/>
      <c r="C197" s="412"/>
      <c r="D197" s="412"/>
    </row>
    <row r="198" spans="1:4" s="395" customFormat="1" x14ac:dyDescent="0.2">
      <c r="B198" s="400"/>
      <c r="C198" s="400"/>
      <c r="D198" s="400"/>
    </row>
    <row r="199" spans="1:4" s="395" customFormat="1" x14ac:dyDescent="0.2">
      <c r="B199" s="400"/>
      <c r="C199" s="400"/>
      <c r="D199" s="400"/>
    </row>
    <row r="200" spans="1:4" s="395" customFormat="1" x14ac:dyDescent="0.2">
      <c r="B200" s="400"/>
      <c r="C200" s="400"/>
      <c r="D200" s="400"/>
    </row>
    <row r="201" spans="1:4" s="395" customFormat="1" x14ac:dyDescent="0.2">
      <c r="B201" s="400"/>
      <c r="C201" s="400"/>
      <c r="D201" s="400"/>
    </row>
    <row r="202" spans="1:4" s="395" customFormat="1" x14ac:dyDescent="0.2">
      <c r="B202" s="400"/>
      <c r="C202" s="400"/>
      <c r="D202" s="400"/>
    </row>
    <row r="203" spans="1:4" s="395" customFormat="1" x14ac:dyDescent="0.2">
      <c r="B203" s="400"/>
      <c r="C203" s="400"/>
      <c r="D203" s="400"/>
    </row>
    <row r="204" spans="1:4" s="395" customFormat="1" x14ac:dyDescent="0.2">
      <c r="B204" s="400"/>
      <c r="C204" s="400"/>
      <c r="D204" s="400"/>
    </row>
    <row r="205" spans="1:4" s="395" customFormat="1" x14ac:dyDescent="0.2">
      <c r="B205" s="400"/>
      <c r="C205" s="400"/>
      <c r="D205" s="400"/>
    </row>
    <row r="206" spans="1:4" s="395" customFormat="1" x14ac:dyDescent="0.2">
      <c r="B206" s="400"/>
      <c r="C206" s="400"/>
      <c r="D206" s="400"/>
    </row>
    <row r="207" spans="1:4" s="395" customFormat="1" x14ac:dyDescent="0.2">
      <c r="B207" s="400"/>
      <c r="C207" s="400"/>
      <c r="D207" s="400"/>
    </row>
    <row r="208" spans="1:4" s="395" customFormat="1" x14ac:dyDescent="0.2">
      <c r="B208" s="400"/>
      <c r="C208" s="400"/>
      <c r="D208" s="400"/>
    </row>
    <row r="209" spans="2:4" s="395" customFormat="1" x14ac:dyDescent="0.2">
      <c r="B209" s="400"/>
      <c r="C209" s="400"/>
      <c r="D209" s="400"/>
    </row>
    <row r="210" spans="2:4" s="395" customFormat="1" x14ac:dyDescent="0.2">
      <c r="B210" s="400"/>
      <c r="C210" s="400"/>
      <c r="D210" s="400"/>
    </row>
    <row r="211" spans="2:4" s="395" customFormat="1" x14ac:dyDescent="0.2">
      <c r="B211" s="400"/>
      <c r="C211" s="400"/>
      <c r="D211" s="400"/>
    </row>
    <row r="212" spans="2:4" s="395" customFormat="1" x14ac:dyDescent="0.2">
      <c r="B212" s="400"/>
      <c r="C212" s="400"/>
      <c r="D212" s="400"/>
    </row>
    <row r="213" spans="2:4" s="395" customFormat="1" x14ac:dyDescent="0.2">
      <c r="B213" s="400"/>
      <c r="C213" s="400"/>
      <c r="D213" s="400"/>
    </row>
    <row r="214" spans="2:4" s="395" customFormat="1" x14ac:dyDescent="0.2">
      <c r="B214" s="400"/>
      <c r="C214" s="400"/>
      <c r="D214" s="400"/>
    </row>
    <row r="215" spans="2:4" s="395" customFormat="1" x14ac:dyDescent="0.2">
      <c r="B215" s="400"/>
      <c r="C215" s="400"/>
      <c r="D215" s="400"/>
    </row>
    <row r="216" spans="2:4" s="395" customFormat="1" x14ac:dyDescent="0.2">
      <c r="B216" s="400"/>
      <c r="C216" s="400"/>
      <c r="D216" s="400"/>
    </row>
    <row r="217" spans="2:4" s="395" customFormat="1" x14ac:dyDescent="0.2">
      <c r="B217" s="400"/>
      <c r="C217" s="400"/>
      <c r="D217" s="400"/>
    </row>
    <row r="218" spans="2:4" s="395" customFormat="1" x14ac:dyDescent="0.2">
      <c r="B218" s="400"/>
      <c r="C218" s="400"/>
      <c r="D218" s="400"/>
    </row>
    <row r="219" spans="2:4" s="395" customFormat="1" x14ac:dyDescent="0.2">
      <c r="B219" s="400"/>
      <c r="C219" s="400"/>
      <c r="D219" s="400"/>
    </row>
    <row r="220" spans="2:4" s="395" customFormat="1" x14ac:dyDescent="0.2">
      <c r="B220" s="400"/>
      <c r="C220" s="400"/>
      <c r="D220" s="400"/>
    </row>
    <row r="221" spans="2:4" s="395" customFormat="1" x14ac:dyDescent="0.2">
      <c r="B221" s="400"/>
      <c r="C221" s="400"/>
      <c r="D221" s="400"/>
    </row>
    <row r="222" spans="2:4" s="395" customFormat="1" x14ac:dyDescent="0.2">
      <c r="B222" s="400"/>
      <c r="C222" s="400"/>
      <c r="D222" s="400"/>
    </row>
    <row r="223" spans="2:4" s="395" customFormat="1" x14ac:dyDescent="0.2">
      <c r="B223" s="400"/>
      <c r="C223" s="400"/>
      <c r="D223" s="400"/>
    </row>
    <row r="224" spans="2:4" s="395" customFormat="1" x14ac:dyDescent="0.2">
      <c r="B224" s="400"/>
      <c r="C224" s="400"/>
      <c r="D224" s="400"/>
    </row>
    <row r="225" spans="1:4" s="395" customFormat="1" x14ac:dyDescent="0.2">
      <c r="B225" s="400"/>
      <c r="C225" s="400"/>
      <c r="D225" s="400"/>
    </row>
    <row r="226" spans="1:4" s="395" customFormat="1" x14ac:dyDescent="0.2">
      <c r="B226" s="400"/>
      <c r="C226" s="400"/>
      <c r="D226" s="400"/>
    </row>
    <row r="227" spans="1:4" x14ac:dyDescent="0.2">
      <c r="A227" s="395"/>
      <c r="B227" s="400"/>
      <c r="C227" s="400"/>
      <c r="D227" s="400"/>
    </row>
    <row r="228" spans="1:4" x14ac:dyDescent="0.2">
      <c r="A228" s="395"/>
      <c r="B228" s="400"/>
      <c r="C228" s="400"/>
      <c r="D228" s="400"/>
    </row>
  </sheetData>
  <mergeCells count="4">
    <mergeCell ref="A1:D1"/>
    <mergeCell ref="A184:D184"/>
    <mergeCell ref="A185:D185"/>
    <mergeCell ref="A183:D183"/>
  </mergeCells>
  <printOptions horizontalCentered="1" verticalCentered="1"/>
  <pageMargins left="0.25" right="0.25" top="0.75" bottom="0.75" header="0.3" footer="0.3"/>
  <pageSetup scale="83" fitToHeight="9" orientation="portrait" r:id="rId1"/>
  <headerFooter alignWithMargins="0"/>
  <rowBreaks count="2" manualBreakCount="2">
    <brk id="72" max="3" man="1"/>
    <brk id="133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showGridLines="0" zoomScaleNormal="100" zoomScaleSheetLayoutView="100" workbookViewId="0">
      <selection sqref="A1:XFD3"/>
    </sheetView>
  </sheetViews>
  <sheetFormatPr baseColWidth="10" defaultRowHeight="12.75" customHeight="1" x14ac:dyDescent="0.2"/>
  <cols>
    <col min="1" max="1" width="37.42578125" style="487" customWidth="1"/>
    <col min="2" max="10" width="5.85546875" style="487" customWidth="1"/>
    <col min="11" max="11" width="7.85546875" style="487" bestFit="1" customWidth="1"/>
    <col min="12" max="13" width="5.85546875" style="487" customWidth="1"/>
    <col min="14" max="14" width="7.140625" style="487" customWidth="1"/>
    <col min="15" max="15" width="7.42578125" style="487" customWidth="1"/>
    <col min="16" max="16384" width="11.42578125" style="487"/>
  </cols>
  <sheetData>
    <row r="1" spans="1:14" s="525" customFormat="1" ht="12" x14ac:dyDescent="0.2">
      <c r="A1" s="886" t="s">
        <v>795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</row>
    <row r="2" spans="1:14" ht="12" x14ac:dyDescent="0.2"/>
    <row r="3" spans="1:14" ht="24" customHeight="1" x14ac:dyDescent="0.2">
      <c r="A3" s="884" t="s">
        <v>605</v>
      </c>
      <c r="B3" s="882" t="s">
        <v>794</v>
      </c>
      <c r="C3" s="882"/>
      <c r="D3" s="882"/>
      <c r="E3" s="882" t="s">
        <v>793</v>
      </c>
      <c r="F3" s="882"/>
      <c r="G3" s="882"/>
      <c r="H3" s="882" t="s">
        <v>792</v>
      </c>
      <c r="I3" s="882"/>
      <c r="J3" s="882"/>
      <c r="K3" s="882" t="s">
        <v>791</v>
      </c>
      <c r="L3" s="882"/>
      <c r="M3" s="883"/>
    </row>
    <row r="4" spans="1:14" ht="12" x14ac:dyDescent="0.2">
      <c r="A4" s="885"/>
      <c r="B4" s="524" t="s">
        <v>672</v>
      </c>
      <c r="C4" s="524" t="s">
        <v>673</v>
      </c>
      <c r="D4" s="524" t="s">
        <v>703</v>
      </c>
      <c r="E4" s="524" t="s">
        <v>672</v>
      </c>
      <c r="F4" s="524" t="s">
        <v>673</v>
      </c>
      <c r="G4" s="524" t="s">
        <v>703</v>
      </c>
      <c r="H4" s="524" t="s">
        <v>672</v>
      </c>
      <c r="I4" s="524" t="s">
        <v>673</v>
      </c>
      <c r="J4" s="524" t="s">
        <v>703</v>
      </c>
      <c r="K4" s="524" t="s">
        <v>672</v>
      </c>
      <c r="L4" s="524" t="s">
        <v>673</v>
      </c>
      <c r="M4" s="523" t="s">
        <v>703</v>
      </c>
    </row>
    <row r="5" spans="1:14" s="517" customFormat="1" ht="12" x14ac:dyDescent="0.2">
      <c r="A5" s="522" t="s">
        <v>181</v>
      </c>
      <c r="B5" s="521">
        <f t="shared" ref="B5:J5" si="0">+B6+B8+B13+B15+B19+B23+B27+B31+B36+B38+B42+B45+B48+B54+B59+B62+B67+B69+B71+B74+B79</f>
        <v>1774</v>
      </c>
      <c r="C5" s="521">
        <f t="shared" si="0"/>
        <v>2443</v>
      </c>
      <c r="D5" s="521">
        <f t="shared" si="0"/>
        <v>4217</v>
      </c>
      <c r="E5" s="521">
        <f t="shared" si="0"/>
        <v>777</v>
      </c>
      <c r="F5" s="521">
        <f t="shared" si="0"/>
        <v>1505</v>
      </c>
      <c r="G5" s="521">
        <f t="shared" si="0"/>
        <v>2282</v>
      </c>
      <c r="H5" s="521">
        <f t="shared" si="0"/>
        <v>355</v>
      </c>
      <c r="I5" s="521">
        <f t="shared" si="0"/>
        <v>709</v>
      </c>
      <c r="J5" s="521">
        <f t="shared" si="0"/>
        <v>1064</v>
      </c>
      <c r="K5" s="503">
        <f t="shared" ref="K5:K36" si="1">IF(H5=0,0,(H5/B5)*100)</f>
        <v>20.011273957158963</v>
      </c>
      <c r="L5" s="503">
        <f t="shared" ref="L5:L36" si="2">IF(I5=0,0,(I5/C5)*100)</f>
        <v>29.021694637740481</v>
      </c>
      <c r="M5" s="503">
        <f t="shared" ref="M5:M36" si="3">IF(J5=0,0,(J5/D5)*100)</f>
        <v>25.231207019207968</v>
      </c>
    </row>
    <row r="6" spans="1:14" ht="12" x14ac:dyDescent="0.2">
      <c r="A6" s="502" t="s">
        <v>180</v>
      </c>
      <c r="B6" s="519">
        <f t="shared" ref="B6:J6" si="4">+B7</f>
        <v>37</v>
      </c>
      <c r="C6" s="519">
        <f t="shared" si="4"/>
        <v>48</v>
      </c>
      <c r="D6" s="519">
        <f t="shared" si="4"/>
        <v>85</v>
      </c>
      <c r="E6" s="519">
        <f t="shared" si="4"/>
        <v>12</v>
      </c>
      <c r="F6" s="519">
        <f t="shared" si="4"/>
        <v>27</v>
      </c>
      <c r="G6" s="519">
        <f t="shared" si="4"/>
        <v>39</v>
      </c>
      <c r="H6" s="519">
        <f t="shared" si="4"/>
        <v>7</v>
      </c>
      <c r="I6" s="519">
        <f t="shared" si="4"/>
        <v>8</v>
      </c>
      <c r="J6" s="519">
        <f t="shared" si="4"/>
        <v>15</v>
      </c>
      <c r="K6" s="500">
        <f t="shared" si="1"/>
        <v>18.918918918918919</v>
      </c>
      <c r="L6" s="500">
        <f t="shared" si="2"/>
        <v>16.666666666666664</v>
      </c>
      <c r="M6" s="500">
        <f t="shared" si="3"/>
        <v>17.647058823529413</v>
      </c>
    </row>
    <row r="7" spans="1:14" s="488" customFormat="1" ht="12" x14ac:dyDescent="0.2">
      <c r="A7" s="499" t="s">
        <v>534</v>
      </c>
      <c r="B7" s="495">
        <v>37</v>
      </c>
      <c r="C7" s="495">
        <v>48</v>
      </c>
      <c r="D7" s="495">
        <f>SUM(B7:C7)</f>
        <v>85</v>
      </c>
      <c r="E7" s="520">
        <v>12</v>
      </c>
      <c r="F7" s="520">
        <v>27</v>
      </c>
      <c r="G7" s="495">
        <f>SUM(E7:F7)</f>
        <v>39</v>
      </c>
      <c r="H7" s="520">
        <v>7</v>
      </c>
      <c r="I7" s="520">
        <v>8</v>
      </c>
      <c r="J7" s="495">
        <f>SUM(H7:I7)</f>
        <v>15</v>
      </c>
      <c r="K7" s="518">
        <f t="shared" si="1"/>
        <v>18.918918918918919</v>
      </c>
      <c r="L7" s="518">
        <f t="shared" si="2"/>
        <v>16.666666666666664</v>
      </c>
      <c r="M7" s="518">
        <f t="shared" si="3"/>
        <v>17.647058823529413</v>
      </c>
      <c r="N7" s="487"/>
    </row>
    <row r="8" spans="1:14" ht="12" x14ac:dyDescent="0.2">
      <c r="A8" s="502" t="s">
        <v>179</v>
      </c>
      <c r="B8" s="519">
        <f t="shared" ref="B8:J8" si="5">SUM(B9:B12)</f>
        <v>159</v>
      </c>
      <c r="C8" s="519">
        <f t="shared" si="5"/>
        <v>96</v>
      </c>
      <c r="D8" s="519">
        <f t="shared" si="5"/>
        <v>255</v>
      </c>
      <c r="E8" s="519">
        <f t="shared" si="5"/>
        <v>89</v>
      </c>
      <c r="F8" s="519">
        <f t="shared" si="5"/>
        <v>59</v>
      </c>
      <c r="G8" s="519">
        <f t="shared" si="5"/>
        <v>148</v>
      </c>
      <c r="H8" s="519">
        <f t="shared" si="5"/>
        <v>36</v>
      </c>
      <c r="I8" s="519">
        <f t="shared" si="5"/>
        <v>30</v>
      </c>
      <c r="J8" s="519">
        <f t="shared" si="5"/>
        <v>66</v>
      </c>
      <c r="K8" s="500">
        <f t="shared" si="1"/>
        <v>22.641509433962266</v>
      </c>
      <c r="L8" s="500">
        <f t="shared" si="2"/>
        <v>31.25</v>
      </c>
      <c r="M8" s="500">
        <f t="shared" si="3"/>
        <v>25.882352941176475</v>
      </c>
    </row>
    <row r="9" spans="1:14" ht="12" x14ac:dyDescent="0.2">
      <c r="A9" s="499" t="s">
        <v>584</v>
      </c>
      <c r="B9" s="495">
        <v>70</v>
      </c>
      <c r="C9" s="495">
        <v>35</v>
      </c>
      <c r="D9" s="495">
        <f>SUM(B9:C9)</f>
        <v>105</v>
      </c>
      <c r="E9" s="495">
        <v>38</v>
      </c>
      <c r="F9" s="495">
        <v>25</v>
      </c>
      <c r="G9" s="495">
        <f>SUM(E9:F9)</f>
        <v>63</v>
      </c>
      <c r="H9" s="495">
        <v>23</v>
      </c>
      <c r="I9" s="495">
        <v>12</v>
      </c>
      <c r="J9" s="495">
        <f>SUM(H9:I9)</f>
        <v>35</v>
      </c>
      <c r="K9" s="518">
        <f t="shared" si="1"/>
        <v>32.857142857142854</v>
      </c>
      <c r="L9" s="518">
        <f t="shared" si="2"/>
        <v>34.285714285714285</v>
      </c>
      <c r="M9" s="518">
        <f t="shared" si="3"/>
        <v>33.333333333333329</v>
      </c>
    </row>
    <row r="10" spans="1:14" ht="24" x14ac:dyDescent="0.2">
      <c r="A10" s="506" t="s">
        <v>506</v>
      </c>
      <c r="B10" s="495">
        <v>20</v>
      </c>
      <c r="C10" s="495">
        <v>12</v>
      </c>
      <c r="D10" s="495">
        <f>SUM(B10:C10)</f>
        <v>32</v>
      </c>
      <c r="E10" s="495">
        <v>10</v>
      </c>
      <c r="F10" s="495">
        <v>3</v>
      </c>
      <c r="G10" s="495">
        <f>SUM(E10:F10)</f>
        <v>13</v>
      </c>
      <c r="H10" s="495">
        <v>2</v>
      </c>
      <c r="I10" s="495">
        <v>2</v>
      </c>
      <c r="J10" s="495">
        <f>SUM(H10:I10)</f>
        <v>4</v>
      </c>
      <c r="K10" s="518">
        <f t="shared" si="1"/>
        <v>10</v>
      </c>
      <c r="L10" s="518">
        <f t="shared" si="2"/>
        <v>16.666666666666664</v>
      </c>
      <c r="M10" s="518">
        <f t="shared" si="3"/>
        <v>12.5</v>
      </c>
    </row>
    <row r="11" spans="1:14" ht="12" x14ac:dyDescent="0.2">
      <c r="A11" s="499" t="s">
        <v>507</v>
      </c>
      <c r="B11" s="495">
        <v>27</v>
      </c>
      <c r="C11" s="495">
        <v>30</v>
      </c>
      <c r="D11" s="495">
        <f>SUM(B11:C11)</f>
        <v>57</v>
      </c>
      <c r="E11" s="495">
        <v>17</v>
      </c>
      <c r="F11" s="495">
        <v>23</v>
      </c>
      <c r="G11" s="495">
        <f>SUM(E11:F11)</f>
        <v>40</v>
      </c>
      <c r="H11" s="495">
        <v>2</v>
      </c>
      <c r="I11" s="495">
        <v>11</v>
      </c>
      <c r="J11" s="495">
        <f>SUM(H11:I11)</f>
        <v>13</v>
      </c>
      <c r="K11" s="518">
        <f t="shared" si="1"/>
        <v>7.4074074074074066</v>
      </c>
      <c r="L11" s="518">
        <f t="shared" si="2"/>
        <v>36.666666666666664</v>
      </c>
      <c r="M11" s="518">
        <f t="shared" si="3"/>
        <v>22.807017543859647</v>
      </c>
    </row>
    <row r="12" spans="1:14" s="488" customFormat="1" ht="12" x14ac:dyDescent="0.2">
      <c r="A12" s="499" t="s">
        <v>508</v>
      </c>
      <c r="B12" s="495">
        <v>42</v>
      </c>
      <c r="C12" s="495">
        <v>19</v>
      </c>
      <c r="D12" s="495">
        <f>SUM(B12:C12)</f>
        <v>61</v>
      </c>
      <c r="E12" s="495">
        <v>24</v>
      </c>
      <c r="F12" s="495">
        <v>8</v>
      </c>
      <c r="G12" s="495">
        <f>SUM(E12:F12)</f>
        <v>32</v>
      </c>
      <c r="H12" s="495">
        <v>9</v>
      </c>
      <c r="I12" s="495">
        <v>5</v>
      </c>
      <c r="J12" s="495">
        <f>SUM(H12:I12)</f>
        <v>14</v>
      </c>
      <c r="K12" s="518">
        <f t="shared" si="1"/>
        <v>21.428571428571427</v>
      </c>
      <c r="L12" s="518">
        <f t="shared" si="2"/>
        <v>26.315789473684209</v>
      </c>
      <c r="M12" s="518">
        <f t="shared" si="3"/>
        <v>22.950819672131146</v>
      </c>
      <c r="N12" s="487"/>
    </row>
    <row r="13" spans="1:14" ht="12" x14ac:dyDescent="0.2">
      <c r="A13" s="502" t="s">
        <v>178</v>
      </c>
      <c r="B13" s="519">
        <f t="shared" ref="B13:J13" si="6">+B14</f>
        <v>23</v>
      </c>
      <c r="C13" s="519">
        <f t="shared" si="6"/>
        <v>12</v>
      </c>
      <c r="D13" s="519">
        <f t="shared" si="6"/>
        <v>35</v>
      </c>
      <c r="E13" s="519">
        <f t="shared" si="6"/>
        <v>1</v>
      </c>
      <c r="F13" s="519">
        <f t="shared" si="6"/>
        <v>3</v>
      </c>
      <c r="G13" s="519">
        <f t="shared" si="6"/>
        <v>4</v>
      </c>
      <c r="H13" s="519">
        <f t="shared" si="6"/>
        <v>1</v>
      </c>
      <c r="I13" s="519">
        <f t="shared" si="6"/>
        <v>3</v>
      </c>
      <c r="J13" s="519">
        <f t="shared" si="6"/>
        <v>4</v>
      </c>
      <c r="K13" s="500">
        <f t="shared" si="1"/>
        <v>4.3478260869565215</v>
      </c>
      <c r="L13" s="500">
        <f t="shared" si="2"/>
        <v>25</v>
      </c>
      <c r="M13" s="500">
        <f t="shared" si="3"/>
        <v>11.428571428571429</v>
      </c>
    </row>
    <row r="14" spans="1:14" s="488" customFormat="1" ht="12" x14ac:dyDescent="0.2">
      <c r="A14" s="499" t="s">
        <v>554</v>
      </c>
      <c r="B14" s="495">
        <v>23</v>
      </c>
      <c r="C14" s="495">
        <v>12</v>
      </c>
      <c r="D14" s="495">
        <f>SUM(B14:C14)</f>
        <v>35</v>
      </c>
      <c r="E14" s="495">
        <v>1</v>
      </c>
      <c r="F14" s="495">
        <v>3</v>
      </c>
      <c r="G14" s="495">
        <f>SUM(E14:F14)</f>
        <v>4</v>
      </c>
      <c r="H14" s="495">
        <v>1</v>
      </c>
      <c r="I14" s="495">
        <v>3</v>
      </c>
      <c r="J14" s="495">
        <f>SUM(H14:I14)</f>
        <v>4</v>
      </c>
      <c r="K14" s="518">
        <f t="shared" si="1"/>
        <v>4.3478260869565215</v>
      </c>
      <c r="L14" s="518">
        <f t="shared" si="2"/>
        <v>25</v>
      </c>
      <c r="M14" s="518">
        <f t="shared" si="3"/>
        <v>11.428571428571429</v>
      </c>
      <c r="N14" s="487"/>
    </row>
    <row r="15" spans="1:14" ht="12" x14ac:dyDescent="0.2">
      <c r="A15" s="502" t="s">
        <v>177</v>
      </c>
      <c r="B15" s="519">
        <f t="shared" ref="B15:J15" si="7">SUM(B16:B18)</f>
        <v>73</v>
      </c>
      <c r="C15" s="519">
        <f t="shared" si="7"/>
        <v>59</v>
      </c>
      <c r="D15" s="519">
        <f t="shared" si="7"/>
        <v>132</v>
      </c>
      <c r="E15" s="519">
        <f t="shared" si="7"/>
        <v>5</v>
      </c>
      <c r="F15" s="519">
        <f t="shared" si="7"/>
        <v>5</v>
      </c>
      <c r="G15" s="519">
        <f t="shared" si="7"/>
        <v>10</v>
      </c>
      <c r="H15" s="519">
        <f t="shared" si="7"/>
        <v>4</v>
      </c>
      <c r="I15" s="519">
        <f t="shared" si="7"/>
        <v>9</v>
      </c>
      <c r="J15" s="519">
        <f t="shared" si="7"/>
        <v>13</v>
      </c>
      <c r="K15" s="500">
        <f t="shared" si="1"/>
        <v>5.4794520547945202</v>
      </c>
      <c r="L15" s="500">
        <f t="shared" si="2"/>
        <v>15.254237288135593</v>
      </c>
      <c r="M15" s="500">
        <f t="shared" si="3"/>
        <v>9.8484848484848477</v>
      </c>
    </row>
    <row r="16" spans="1:14" ht="12" x14ac:dyDescent="0.2">
      <c r="A16" s="507" t="s">
        <v>523</v>
      </c>
      <c r="B16" s="495">
        <v>26</v>
      </c>
      <c r="C16" s="495">
        <v>37</v>
      </c>
      <c r="D16" s="495">
        <f>SUM(B16:C16)</f>
        <v>63</v>
      </c>
      <c r="E16" s="520">
        <v>2</v>
      </c>
      <c r="F16" s="520">
        <v>2</v>
      </c>
      <c r="G16" s="495">
        <f>SUM(E16:F16)</f>
        <v>4</v>
      </c>
      <c r="H16" s="520">
        <v>3</v>
      </c>
      <c r="I16" s="520">
        <v>7</v>
      </c>
      <c r="J16" s="495">
        <f>SUM(H16:I16)</f>
        <v>10</v>
      </c>
      <c r="K16" s="518">
        <f t="shared" si="1"/>
        <v>11.538461538461538</v>
      </c>
      <c r="L16" s="518">
        <f t="shared" si="2"/>
        <v>18.918918918918919</v>
      </c>
      <c r="M16" s="518">
        <f t="shared" si="3"/>
        <v>15.873015873015872</v>
      </c>
    </row>
    <row r="17" spans="1:14" ht="12" x14ac:dyDescent="0.2">
      <c r="A17" s="507" t="s">
        <v>525</v>
      </c>
      <c r="B17" s="495">
        <v>24</v>
      </c>
      <c r="C17" s="495">
        <v>8</v>
      </c>
      <c r="D17" s="495">
        <f>SUM(B17:C17)</f>
        <v>32</v>
      </c>
      <c r="E17" s="520">
        <v>0</v>
      </c>
      <c r="F17" s="520">
        <v>0</v>
      </c>
      <c r="G17" s="495">
        <f>SUM(E17:F17)</f>
        <v>0</v>
      </c>
      <c r="H17" s="520">
        <v>0</v>
      </c>
      <c r="I17" s="520">
        <v>1</v>
      </c>
      <c r="J17" s="495">
        <f>SUM(H17:I17)</f>
        <v>1</v>
      </c>
      <c r="K17" s="518">
        <f t="shared" si="1"/>
        <v>0</v>
      </c>
      <c r="L17" s="518">
        <f t="shared" si="2"/>
        <v>12.5</v>
      </c>
      <c r="M17" s="518">
        <f t="shared" si="3"/>
        <v>3.125</v>
      </c>
    </row>
    <row r="18" spans="1:14" s="488" customFormat="1" ht="12" x14ac:dyDescent="0.2">
      <c r="A18" s="507" t="s">
        <v>529</v>
      </c>
      <c r="B18" s="495">
        <v>23</v>
      </c>
      <c r="C18" s="495">
        <v>14</v>
      </c>
      <c r="D18" s="495">
        <f>SUM(B18:C18)</f>
        <v>37</v>
      </c>
      <c r="E18" s="520">
        <v>3</v>
      </c>
      <c r="F18" s="520">
        <v>3</v>
      </c>
      <c r="G18" s="495">
        <f>SUM(E18:F18)</f>
        <v>6</v>
      </c>
      <c r="H18" s="520">
        <v>1</v>
      </c>
      <c r="I18" s="520">
        <v>1</v>
      </c>
      <c r="J18" s="495">
        <f>SUM(H18:I18)</f>
        <v>2</v>
      </c>
      <c r="K18" s="518">
        <f t="shared" si="1"/>
        <v>4.3478260869565215</v>
      </c>
      <c r="L18" s="518">
        <f t="shared" si="2"/>
        <v>7.1428571428571423</v>
      </c>
      <c r="M18" s="518">
        <f t="shared" si="3"/>
        <v>5.4054054054054053</v>
      </c>
      <c r="N18" s="487"/>
    </row>
    <row r="19" spans="1:14" ht="12" x14ac:dyDescent="0.2">
      <c r="A19" s="502" t="s">
        <v>175</v>
      </c>
      <c r="B19" s="519">
        <f t="shared" ref="B19:J19" si="8">SUM(B20:B22)</f>
        <v>66</v>
      </c>
      <c r="C19" s="519">
        <f t="shared" si="8"/>
        <v>54</v>
      </c>
      <c r="D19" s="519">
        <f t="shared" si="8"/>
        <v>120</v>
      </c>
      <c r="E19" s="519">
        <f t="shared" si="8"/>
        <v>41</v>
      </c>
      <c r="F19" s="519">
        <f t="shared" si="8"/>
        <v>35</v>
      </c>
      <c r="G19" s="519">
        <f t="shared" si="8"/>
        <v>76</v>
      </c>
      <c r="H19" s="519">
        <f t="shared" si="8"/>
        <v>12</v>
      </c>
      <c r="I19" s="519">
        <f t="shared" si="8"/>
        <v>9</v>
      </c>
      <c r="J19" s="519">
        <f t="shared" si="8"/>
        <v>21</v>
      </c>
      <c r="K19" s="500">
        <f t="shared" si="1"/>
        <v>18.181818181818183</v>
      </c>
      <c r="L19" s="500">
        <f t="shared" si="2"/>
        <v>16.666666666666664</v>
      </c>
      <c r="M19" s="500">
        <f t="shared" si="3"/>
        <v>17.5</v>
      </c>
    </row>
    <row r="20" spans="1:14" ht="12" x14ac:dyDescent="0.2">
      <c r="A20" s="499" t="s">
        <v>510</v>
      </c>
      <c r="B20" s="495">
        <v>9</v>
      </c>
      <c r="C20" s="495">
        <v>23</v>
      </c>
      <c r="D20" s="495">
        <f>SUM(B20:C20)</f>
        <v>32</v>
      </c>
      <c r="E20" s="495">
        <v>8</v>
      </c>
      <c r="F20" s="495">
        <v>13</v>
      </c>
      <c r="G20" s="495">
        <f>SUM(E20:F20)</f>
        <v>21</v>
      </c>
      <c r="H20" s="495">
        <v>5</v>
      </c>
      <c r="I20" s="495">
        <v>3</v>
      </c>
      <c r="J20" s="495">
        <f>SUM(H20:I20)</f>
        <v>8</v>
      </c>
      <c r="K20" s="518">
        <f t="shared" si="1"/>
        <v>55.555555555555557</v>
      </c>
      <c r="L20" s="518">
        <f t="shared" si="2"/>
        <v>13.043478260869565</v>
      </c>
      <c r="M20" s="518">
        <f t="shared" si="3"/>
        <v>25</v>
      </c>
    </row>
    <row r="21" spans="1:14" ht="12" x14ac:dyDescent="0.2">
      <c r="A21" s="499" t="s">
        <v>512</v>
      </c>
      <c r="B21" s="495">
        <v>30</v>
      </c>
      <c r="C21" s="495">
        <v>13</v>
      </c>
      <c r="D21" s="495">
        <f>SUM(B21:C21)</f>
        <v>43</v>
      </c>
      <c r="E21" s="495">
        <v>19</v>
      </c>
      <c r="F21" s="495">
        <v>10</v>
      </c>
      <c r="G21" s="495">
        <f>SUM(E21:F21)</f>
        <v>29</v>
      </c>
      <c r="H21" s="495">
        <v>5</v>
      </c>
      <c r="I21" s="495">
        <v>3</v>
      </c>
      <c r="J21" s="495">
        <f>SUM(H21:I21)</f>
        <v>8</v>
      </c>
      <c r="K21" s="518">
        <f t="shared" si="1"/>
        <v>16.666666666666664</v>
      </c>
      <c r="L21" s="518">
        <f t="shared" si="2"/>
        <v>23.076923076923077</v>
      </c>
      <c r="M21" s="518">
        <f t="shared" si="3"/>
        <v>18.604651162790699</v>
      </c>
    </row>
    <row r="22" spans="1:14" s="488" customFormat="1" ht="12" x14ac:dyDescent="0.2">
      <c r="A22" s="499" t="s">
        <v>513</v>
      </c>
      <c r="B22" s="495">
        <v>27</v>
      </c>
      <c r="C22" s="495">
        <v>18</v>
      </c>
      <c r="D22" s="495">
        <f>SUM(B22:C22)</f>
        <v>45</v>
      </c>
      <c r="E22" s="495">
        <v>14</v>
      </c>
      <c r="F22" s="495">
        <v>12</v>
      </c>
      <c r="G22" s="495">
        <f>SUM(E22:F22)</f>
        <v>26</v>
      </c>
      <c r="H22" s="495">
        <v>2</v>
      </c>
      <c r="I22" s="495">
        <v>3</v>
      </c>
      <c r="J22" s="495">
        <f>SUM(H22:I22)</f>
        <v>5</v>
      </c>
      <c r="K22" s="518">
        <f t="shared" si="1"/>
        <v>7.4074074074074066</v>
      </c>
      <c r="L22" s="518">
        <f t="shared" si="2"/>
        <v>16.666666666666664</v>
      </c>
      <c r="M22" s="518">
        <f t="shared" si="3"/>
        <v>11.111111111111111</v>
      </c>
      <c r="N22" s="487"/>
    </row>
    <row r="23" spans="1:14" ht="12" x14ac:dyDescent="0.2">
      <c r="A23" s="502" t="s">
        <v>174</v>
      </c>
      <c r="B23" s="519">
        <f t="shared" ref="B23:J23" si="9">SUM(B24:B26)</f>
        <v>50</v>
      </c>
      <c r="C23" s="519">
        <f t="shared" si="9"/>
        <v>251</v>
      </c>
      <c r="D23" s="519">
        <f t="shared" si="9"/>
        <v>301</v>
      </c>
      <c r="E23" s="519">
        <f t="shared" si="9"/>
        <v>29</v>
      </c>
      <c r="F23" s="519">
        <f t="shared" si="9"/>
        <v>138</v>
      </c>
      <c r="G23" s="519">
        <f t="shared" si="9"/>
        <v>167</v>
      </c>
      <c r="H23" s="519">
        <f t="shared" si="9"/>
        <v>18</v>
      </c>
      <c r="I23" s="519">
        <f t="shared" si="9"/>
        <v>98</v>
      </c>
      <c r="J23" s="519">
        <f t="shared" si="9"/>
        <v>116</v>
      </c>
      <c r="K23" s="500">
        <f t="shared" si="1"/>
        <v>36</v>
      </c>
      <c r="L23" s="500">
        <f t="shared" si="2"/>
        <v>39.04382470119522</v>
      </c>
      <c r="M23" s="500">
        <f t="shared" si="3"/>
        <v>38.538205980066451</v>
      </c>
    </row>
    <row r="24" spans="1:14" ht="12" x14ac:dyDescent="0.2">
      <c r="A24" s="499" t="s">
        <v>557</v>
      </c>
      <c r="B24" s="495">
        <v>4</v>
      </c>
      <c r="C24" s="495">
        <v>36</v>
      </c>
      <c r="D24" s="495">
        <f>SUM(B24:C24)</f>
        <v>40</v>
      </c>
      <c r="E24" s="520">
        <v>1</v>
      </c>
      <c r="F24" s="520">
        <v>9</v>
      </c>
      <c r="G24" s="495">
        <f>SUM(E24:F24)</f>
        <v>10</v>
      </c>
      <c r="H24" s="520">
        <v>1</v>
      </c>
      <c r="I24" s="520">
        <v>6</v>
      </c>
      <c r="J24" s="495">
        <f>SUM(H24:I24)</f>
        <v>7</v>
      </c>
      <c r="K24" s="518">
        <f t="shared" si="1"/>
        <v>25</v>
      </c>
      <c r="L24" s="518">
        <f t="shared" si="2"/>
        <v>16.666666666666664</v>
      </c>
      <c r="M24" s="518">
        <f t="shared" si="3"/>
        <v>17.5</v>
      </c>
    </row>
    <row r="25" spans="1:14" ht="12" x14ac:dyDescent="0.2">
      <c r="A25" s="499" t="s">
        <v>548</v>
      </c>
      <c r="B25" s="495">
        <v>46</v>
      </c>
      <c r="C25" s="495">
        <v>179</v>
      </c>
      <c r="D25" s="495">
        <f>SUM(B25:C25)</f>
        <v>225</v>
      </c>
      <c r="E25" s="520">
        <v>28</v>
      </c>
      <c r="F25" s="520">
        <v>123</v>
      </c>
      <c r="G25" s="495">
        <f>SUM(E25:F25)</f>
        <v>151</v>
      </c>
      <c r="H25" s="520">
        <v>17</v>
      </c>
      <c r="I25" s="520">
        <v>88</v>
      </c>
      <c r="J25" s="495">
        <f>SUM(H25:I25)</f>
        <v>105</v>
      </c>
      <c r="K25" s="518">
        <f t="shared" si="1"/>
        <v>36.95652173913043</v>
      </c>
      <c r="L25" s="518">
        <f t="shared" si="2"/>
        <v>49.162011173184354</v>
      </c>
      <c r="M25" s="518">
        <f t="shared" si="3"/>
        <v>46.666666666666664</v>
      </c>
    </row>
    <row r="26" spans="1:14" ht="12" x14ac:dyDescent="0.2">
      <c r="A26" s="499" t="s">
        <v>552</v>
      </c>
      <c r="B26" s="495">
        <v>0</v>
      </c>
      <c r="C26" s="495">
        <v>36</v>
      </c>
      <c r="D26" s="495">
        <f>SUM(B26:C26)</f>
        <v>36</v>
      </c>
      <c r="E26" s="520">
        <v>0</v>
      </c>
      <c r="F26" s="520">
        <v>6</v>
      </c>
      <c r="G26" s="495">
        <f>SUM(E26:F26)</f>
        <v>6</v>
      </c>
      <c r="H26" s="520">
        <v>0</v>
      </c>
      <c r="I26" s="520">
        <v>4</v>
      </c>
      <c r="J26" s="495">
        <f>SUM(H26:I26)</f>
        <v>4</v>
      </c>
      <c r="K26" s="518">
        <f t="shared" si="1"/>
        <v>0</v>
      </c>
      <c r="L26" s="518">
        <f t="shared" si="2"/>
        <v>11.111111111111111</v>
      </c>
      <c r="M26" s="518">
        <f t="shared" si="3"/>
        <v>11.111111111111111</v>
      </c>
    </row>
    <row r="27" spans="1:14" s="488" customFormat="1" ht="12" x14ac:dyDescent="0.2">
      <c r="A27" s="502" t="s">
        <v>173</v>
      </c>
      <c r="B27" s="519">
        <f t="shared" ref="B27:J27" si="10">SUM(B28:B30)</f>
        <v>68</v>
      </c>
      <c r="C27" s="519">
        <f t="shared" si="10"/>
        <v>90</v>
      </c>
      <c r="D27" s="519">
        <f t="shared" si="10"/>
        <v>158</v>
      </c>
      <c r="E27" s="519">
        <f t="shared" si="10"/>
        <v>33</v>
      </c>
      <c r="F27" s="519">
        <f t="shared" si="10"/>
        <v>65</v>
      </c>
      <c r="G27" s="519">
        <f t="shared" si="10"/>
        <v>98</v>
      </c>
      <c r="H27" s="519">
        <f t="shared" si="10"/>
        <v>12</v>
      </c>
      <c r="I27" s="519">
        <f t="shared" si="10"/>
        <v>20</v>
      </c>
      <c r="J27" s="519">
        <f t="shared" si="10"/>
        <v>32</v>
      </c>
      <c r="K27" s="500">
        <f t="shared" si="1"/>
        <v>17.647058823529413</v>
      </c>
      <c r="L27" s="500">
        <f t="shared" si="2"/>
        <v>22.222222222222221</v>
      </c>
      <c r="M27" s="500">
        <f t="shared" si="3"/>
        <v>20.253164556962027</v>
      </c>
      <c r="N27" s="487"/>
    </row>
    <row r="28" spans="1:14" ht="24" x14ac:dyDescent="0.2">
      <c r="A28" s="506" t="s">
        <v>536</v>
      </c>
      <c r="B28" s="495">
        <v>34</v>
      </c>
      <c r="C28" s="495">
        <v>34</v>
      </c>
      <c r="D28" s="495">
        <f>SUM(B28:C28)</f>
        <v>68</v>
      </c>
      <c r="E28" s="495">
        <v>16</v>
      </c>
      <c r="F28" s="495">
        <v>29</v>
      </c>
      <c r="G28" s="495">
        <f>SUM(E28:F28)</f>
        <v>45</v>
      </c>
      <c r="H28" s="495">
        <v>5</v>
      </c>
      <c r="I28" s="495">
        <v>9</v>
      </c>
      <c r="J28" s="495">
        <f>SUM(H28:I28)</f>
        <v>14</v>
      </c>
      <c r="K28" s="518">
        <f t="shared" si="1"/>
        <v>14.705882352941178</v>
      </c>
      <c r="L28" s="518">
        <f t="shared" si="2"/>
        <v>26.47058823529412</v>
      </c>
      <c r="M28" s="518">
        <f t="shared" si="3"/>
        <v>20.588235294117645</v>
      </c>
    </row>
    <row r="29" spans="1:14" ht="12" x14ac:dyDescent="0.2">
      <c r="A29" s="499" t="s">
        <v>538</v>
      </c>
      <c r="B29" s="495">
        <v>25</v>
      </c>
      <c r="C29" s="495">
        <v>42</v>
      </c>
      <c r="D29" s="495">
        <f>SUM(B29:C29)</f>
        <v>67</v>
      </c>
      <c r="E29" s="495">
        <v>12</v>
      </c>
      <c r="F29" s="495">
        <v>29</v>
      </c>
      <c r="G29" s="495">
        <f>SUM(E29:F29)</f>
        <v>41</v>
      </c>
      <c r="H29" s="495">
        <v>5</v>
      </c>
      <c r="I29" s="495">
        <v>8</v>
      </c>
      <c r="J29" s="495">
        <f>SUM(H29:I29)</f>
        <v>13</v>
      </c>
      <c r="K29" s="518">
        <f t="shared" si="1"/>
        <v>20</v>
      </c>
      <c r="L29" s="518">
        <f t="shared" si="2"/>
        <v>19.047619047619047</v>
      </c>
      <c r="M29" s="518">
        <f t="shared" si="3"/>
        <v>19.402985074626866</v>
      </c>
    </row>
    <row r="30" spans="1:14" ht="12" x14ac:dyDescent="0.2">
      <c r="A30" s="499" t="s">
        <v>551</v>
      </c>
      <c r="B30" s="495">
        <v>9</v>
      </c>
      <c r="C30" s="495">
        <v>14</v>
      </c>
      <c r="D30" s="495">
        <f>SUM(B30:C30)</f>
        <v>23</v>
      </c>
      <c r="E30" s="495">
        <v>5</v>
      </c>
      <c r="F30" s="495">
        <v>7</v>
      </c>
      <c r="G30" s="495">
        <f>SUM(E30:F30)</f>
        <v>12</v>
      </c>
      <c r="H30" s="495">
        <v>2</v>
      </c>
      <c r="I30" s="495">
        <v>3</v>
      </c>
      <c r="J30" s="495">
        <f>SUM(H30:I30)</f>
        <v>5</v>
      </c>
      <c r="K30" s="518">
        <f t="shared" si="1"/>
        <v>22.222222222222221</v>
      </c>
      <c r="L30" s="518">
        <f t="shared" si="2"/>
        <v>21.428571428571427</v>
      </c>
      <c r="M30" s="518">
        <f t="shared" si="3"/>
        <v>21.739130434782609</v>
      </c>
    </row>
    <row r="31" spans="1:14" s="488" customFormat="1" ht="12" x14ac:dyDescent="0.2">
      <c r="A31" s="502" t="s">
        <v>172</v>
      </c>
      <c r="B31" s="519">
        <f t="shared" ref="B31:J31" si="11">SUM(B32:B35)</f>
        <v>215</v>
      </c>
      <c r="C31" s="519">
        <f t="shared" si="11"/>
        <v>287</v>
      </c>
      <c r="D31" s="519">
        <f t="shared" si="11"/>
        <v>502</v>
      </c>
      <c r="E31" s="519">
        <f t="shared" si="11"/>
        <v>107</v>
      </c>
      <c r="F31" s="519">
        <f t="shared" si="11"/>
        <v>187</v>
      </c>
      <c r="G31" s="519">
        <f t="shared" si="11"/>
        <v>294</v>
      </c>
      <c r="H31" s="519">
        <f t="shared" si="11"/>
        <v>59</v>
      </c>
      <c r="I31" s="519">
        <f t="shared" si="11"/>
        <v>141</v>
      </c>
      <c r="J31" s="519">
        <f t="shared" si="11"/>
        <v>200</v>
      </c>
      <c r="K31" s="500">
        <f t="shared" si="1"/>
        <v>27.441860465116282</v>
      </c>
      <c r="L31" s="500">
        <f t="shared" si="2"/>
        <v>49.128919860627178</v>
      </c>
      <c r="M31" s="500">
        <f t="shared" si="3"/>
        <v>39.840637450199203</v>
      </c>
      <c r="N31" s="487"/>
    </row>
    <row r="32" spans="1:14" ht="12" x14ac:dyDescent="0.2">
      <c r="A32" s="499" t="s">
        <v>588</v>
      </c>
      <c r="B32" s="495">
        <v>92</v>
      </c>
      <c r="C32" s="495">
        <v>75</v>
      </c>
      <c r="D32" s="495">
        <f>SUM(B32:C32)</f>
        <v>167</v>
      </c>
      <c r="E32" s="520">
        <v>40</v>
      </c>
      <c r="F32" s="520">
        <v>75</v>
      </c>
      <c r="G32" s="495">
        <f>SUM(E32:F32)</f>
        <v>115</v>
      </c>
      <c r="H32" s="520">
        <v>26</v>
      </c>
      <c r="I32" s="520">
        <v>61</v>
      </c>
      <c r="J32" s="495">
        <f>SUM(H32:I32)</f>
        <v>87</v>
      </c>
      <c r="K32" s="518">
        <f t="shared" si="1"/>
        <v>28.260869565217391</v>
      </c>
      <c r="L32" s="518">
        <f t="shared" si="2"/>
        <v>81.333333333333329</v>
      </c>
      <c r="M32" s="518">
        <f t="shared" si="3"/>
        <v>52.095808383233532</v>
      </c>
    </row>
    <row r="33" spans="1:14" ht="12" x14ac:dyDescent="0.2">
      <c r="A33" s="499" t="s">
        <v>539</v>
      </c>
      <c r="B33" s="495">
        <v>43</v>
      </c>
      <c r="C33" s="495">
        <v>85</v>
      </c>
      <c r="D33" s="495">
        <f>SUM(B33:C33)</f>
        <v>128</v>
      </c>
      <c r="E33" s="520">
        <v>29</v>
      </c>
      <c r="F33" s="520">
        <v>73</v>
      </c>
      <c r="G33" s="495">
        <f>SUM(E33:F33)</f>
        <v>102</v>
      </c>
      <c r="H33" s="520">
        <v>12</v>
      </c>
      <c r="I33" s="520">
        <v>53</v>
      </c>
      <c r="J33" s="495">
        <f>SUM(H33:I33)</f>
        <v>65</v>
      </c>
      <c r="K33" s="518">
        <f t="shared" si="1"/>
        <v>27.906976744186046</v>
      </c>
      <c r="L33" s="518">
        <f t="shared" si="2"/>
        <v>62.352941176470587</v>
      </c>
      <c r="M33" s="518">
        <f t="shared" si="3"/>
        <v>50.78125</v>
      </c>
    </row>
    <row r="34" spans="1:14" ht="12" x14ac:dyDescent="0.2">
      <c r="A34" s="499" t="s">
        <v>590</v>
      </c>
      <c r="B34" s="495">
        <v>58</v>
      </c>
      <c r="C34" s="495">
        <v>103</v>
      </c>
      <c r="D34" s="495">
        <f>SUM(B34:C34)</f>
        <v>161</v>
      </c>
      <c r="E34" s="520">
        <v>38</v>
      </c>
      <c r="F34" s="520">
        <v>36</v>
      </c>
      <c r="G34" s="495">
        <f>SUM(E34:F34)</f>
        <v>74</v>
      </c>
      <c r="H34" s="520">
        <v>21</v>
      </c>
      <c r="I34" s="520">
        <v>25</v>
      </c>
      <c r="J34" s="495">
        <f>SUM(H34:I34)</f>
        <v>46</v>
      </c>
      <c r="K34" s="518">
        <f t="shared" si="1"/>
        <v>36.206896551724135</v>
      </c>
      <c r="L34" s="518">
        <f t="shared" si="2"/>
        <v>24.271844660194176</v>
      </c>
      <c r="M34" s="518">
        <f t="shared" si="3"/>
        <v>28.571428571428569</v>
      </c>
    </row>
    <row r="35" spans="1:14" ht="24" customHeight="1" x14ac:dyDescent="0.2">
      <c r="A35" s="506" t="s">
        <v>591</v>
      </c>
      <c r="B35" s="495">
        <v>22</v>
      </c>
      <c r="C35" s="495">
        <v>24</v>
      </c>
      <c r="D35" s="495">
        <f>SUM(B35:C35)</f>
        <v>46</v>
      </c>
      <c r="E35" s="520"/>
      <c r="F35" s="520">
        <v>3</v>
      </c>
      <c r="G35" s="495">
        <f>SUM(E35:F35)</f>
        <v>3</v>
      </c>
      <c r="H35" s="520"/>
      <c r="I35" s="520">
        <v>2</v>
      </c>
      <c r="J35" s="495">
        <f>SUM(H35:I35)</f>
        <v>2</v>
      </c>
      <c r="K35" s="518">
        <f t="shared" si="1"/>
        <v>0</v>
      </c>
      <c r="L35" s="518">
        <f t="shared" si="2"/>
        <v>8.3333333333333321</v>
      </c>
      <c r="M35" s="518">
        <f t="shared" si="3"/>
        <v>4.3478260869565215</v>
      </c>
    </row>
    <row r="36" spans="1:14" s="488" customFormat="1" ht="12" x14ac:dyDescent="0.2">
      <c r="A36" s="502" t="s">
        <v>169</v>
      </c>
      <c r="B36" s="519">
        <f t="shared" ref="B36:J36" si="12">+B37</f>
        <v>157</v>
      </c>
      <c r="C36" s="519">
        <f t="shared" si="12"/>
        <v>167</v>
      </c>
      <c r="D36" s="519">
        <f t="shared" si="12"/>
        <v>324</v>
      </c>
      <c r="E36" s="519">
        <f t="shared" si="12"/>
        <v>97</v>
      </c>
      <c r="F36" s="519">
        <f t="shared" si="12"/>
        <v>128</v>
      </c>
      <c r="G36" s="519">
        <f t="shared" si="12"/>
        <v>225</v>
      </c>
      <c r="H36" s="519">
        <f t="shared" si="12"/>
        <v>44</v>
      </c>
      <c r="I36" s="519">
        <f t="shared" si="12"/>
        <v>51</v>
      </c>
      <c r="J36" s="519">
        <f t="shared" si="12"/>
        <v>95</v>
      </c>
      <c r="K36" s="500">
        <f t="shared" si="1"/>
        <v>28.02547770700637</v>
      </c>
      <c r="L36" s="500">
        <f t="shared" si="2"/>
        <v>30.538922155688624</v>
      </c>
      <c r="M36" s="500">
        <f t="shared" si="3"/>
        <v>29.320987654320991</v>
      </c>
      <c r="N36" s="487"/>
    </row>
    <row r="37" spans="1:14" ht="12" x14ac:dyDescent="0.2">
      <c r="A37" s="499" t="s">
        <v>541</v>
      </c>
      <c r="B37" s="495">
        <v>157</v>
      </c>
      <c r="C37" s="495">
        <v>167</v>
      </c>
      <c r="D37" s="495">
        <f>SUM(B37:C37)</f>
        <v>324</v>
      </c>
      <c r="E37" s="495">
        <v>97</v>
      </c>
      <c r="F37" s="495">
        <v>128</v>
      </c>
      <c r="G37" s="495">
        <f>SUM(E37:F37)</f>
        <v>225</v>
      </c>
      <c r="H37" s="495">
        <v>44</v>
      </c>
      <c r="I37" s="495">
        <v>51</v>
      </c>
      <c r="J37" s="495">
        <f>SUM(H37:I37)</f>
        <v>95</v>
      </c>
      <c r="K37" s="518">
        <f t="shared" ref="K37:K68" si="13">IF(H37=0,0,(H37/B37)*100)</f>
        <v>28.02547770700637</v>
      </c>
      <c r="L37" s="518">
        <f t="shared" ref="L37:L68" si="14">IF(I37=0,0,(I37/C37)*100)</f>
        <v>30.538922155688624</v>
      </c>
      <c r="M37" s="518">
        <f t="shared" ref="M37:M68" si="15">IF(J37=0,0,(J37/D37)*100)</f>
        <v>29.320987654320991</v>
      </c>
    </row>
    <row r="38" spans="1:14" s="488" customFormat="1" ht="12" x14ac:dyDescent="0.2">
      <c r="A38" s="502" t="s">
        <v>165</v>
      </c>
      <c r="B38" s="519">
        <f t="shared" ref="B38:J38" si="16">SUM(B39:B41)</f>
        <v>77</v>
      </c>
      <c r="C38" s="519">
        <f t="shared" si="16"/>
        <v>145</v>
      </c>
      <c r="D38" s="519">
        <f t="shared" si="16"/>
        <v>222</v>
      </c>
      <c r="E38" s="519">
        <f t="shared" si="16"/>
        <v>43</v>
      </c>
      <c r="F38" s="519">
        <f t="shared" si="16"/>
        <v>99</v>
      </c>
      <c r="G38" s="519">
        <f t="shared" si="16"/>
        <v>142</v>
      </c>
      <c r="H38" s="519">
        <f t="shared" si="16"/>
        <v>15</v>
      </c>
      <c r="I38" s="519">
        <f t="shared" si="16"/>
        <v>43</v>
      </c>
      <c r="J38" s="519">
        <f t="shared" si="16"/>
        <v>58</v>
      </c>
      <c r="K38" s="500">
        <f t="shared" si="13"/>
        <v>19.480519480519483</v>
      </c>
      <c r="L38" s="500">
        <f t="shared" si="14"/>
        <v>29.655172413793103</v>
      </c>
      <c r="M38" s="500">
        <f t="shared" si="15"/>
        <v>26.126126126126124</v>
      </c>
      <c r="N38" s="487"/>
    </row>
    <row r="39" spans="1:14" ht="12" x14ac:dyDescent="0.2">
      <c r="A39" s="499" t="s">
        <v>533</v>
      </c>
      <c r="B39" s="495">
        <v>28</v>
      </c>
      <c r="C39" s="495">
        <v>47</v>
      </c>
      <c r="D39" s="495">
        <f>SUM(B39:C39)</f>
        <v>75</v>
      </c>
      <c r="E39" s="520">
        <v>12</v>
      </c>
      <c r="F39" s="520">
        <v>26</v>
      </c>
      <c r="G39" s="495">
        <f>SUM(E39:F39)</f>
        <v>38</v>
      </c>
      <c r="H39" s="520">
        <v>1</v>
      </c>
      <c r="I39" s="520">
        <v>4</v>
      </c>
      <c r="J39" s="495">
        <f>SUM(H39:I39)</f>
        <v>5</v>
      </c>
      <c r="K39" s="518">
        <f t="shared" si="13"/>
        <v>3.5714285714285712</v>
      </c>
      <c r="L39" s="518">
        <f t="shared" si="14"/>
        <v>8.5106382978723403</v>
      </c>
      <c r="M39" s="518">
        <f t="shared" si="15"/>
        <v>6.666666666666667</v>
      </c>
    </row>
    <row r="40" spans="1:14" ht="12" x14ac:dyDescent="0.2">
      <c r="A40" s="499" t="s">
        <v>543</v>
      </c>
      <c r="B40" s="495">
        <v>31</v>
      </c>
      <c r="C40" s="495">
        <v>51</v>
      </c>
      <c r="D40" s="495">
        <f>SUM(B40:C40)</f>
        <v>82</v>
      </c>
      <c r="E40" s="520">
        <v>15</v>
      </c>
      <c r="F40" s="520">
        <v>36</v>
      </c>
      <c r="G40" s="495">
        <f>SUM(E40:F40)</f>
        <v>51</v>
      </c>
      <c r="H40" s="520">
        <v>7</v>
      </c>
      <c r="I40" s="520">
        <v>18</v>
      </c>
      <c r="J40" s="495">
        <f>SUM(H40:I40)</f>
        <v>25</v>
      </c>
      <c r="K40" s="518">
        <f t="shared" si="13"/>
        <v>22.58064516129032</v>
      </c>
      <c r="L40" s="518">
        <f t="shared" si="14"/>
        <v>35.294117647058826</v>
      </c>
      <c r="M40" s="518">
        <f t="shared" si="15"/>
        <v>30.487804878048781</v>
      </c>
    </row>
    <row r="41" spans="1:14" ht="24.75" customHeight="1" x14ac:dyDescent="0.2">
      <c r="A41" s="506" t="s">
        <v>549</v>
      </c>
      <c r="B41" s="495">
        <v>18</v>
      </c>
      <c r="C41" s="495">
        <v>47</v>
      </c>
      <c r="D41" s="495">
        <f>SUM(B41:C41)</f>
        <v>65</v>
      </c>
      <c r="E41" s="520">
        <v>16</v>
      </c>
      <c r="F41" s="520">
        <v>37</v>
      </c>
      <c r="G41" s="495">
        <f>SUM(E41:F41)</f>
        <v>53</v>
      </c>
      <c r="H41" s="520">
        <v>7</v>
      </c>
      <c r="I41" s="520">
        <v>21</v>
      </c>
      <c r="J41" s="495">
        <f>SUM(H41:I41)</f>
        <v>28</v>
      </c>
      <c r="K41" s="518">
        <f t="shared" si="13"/>
        <v>38.888888888888893</v>
      </c>
      <c r="L41" s="518">
        <f t="shared" si="14"/>
        <v>44.680851063829785</v>
      </c>
      <c r="M41" s="518">
        <f t="shared" si="15"/>
        <v>43.07692307692308</v>
      </c>
    </row>
    <row r="42" spans="1:14" s="488" customFormat="1" ht="12" x14ac:dyDescent="0.2">
      <c r="A42" s="502" t="s">
        <v>164</v>
      </c>
      <c r="B42" s="519">
        <f t="shared" ref="B42:J42" si="17">SUM(B43:B44)</f>
        <v>31</v>
      </c>
      <c r="C42" s="519">
        <f t="shared" si="17"/>
        <v>233</v>
      </c>
      <c r="D42" s="519">
        <f t="shared" si="17"/>
        <v>264</v>
      </c>
      <c r="E42" s="519">
        <f t="shared" si="17"/>
        <v>14</v>
      </c>
      <c r="F42" s="519">
        <f t="shared" si="17"/>
        <v>162</v>
      </c>
      <c r="G42" s="519">
        <f t="shared" si="17"/>
        <v>176</v>
      </c>
      <c r="H42" s="519">
        <f t="shared" si="17"/>
        <v>3</v>
      </c>
      <c r="I42" s="519">
        <f t="shared" si="17"/>
        <v>62</v>
      </c>
      <c r="J42" s="519">
        <f t="shared" si="17"/>
        <v>65</v>
      </c>
      <c r="K42" s="500">
        <f t="shared" si="13"/>
        <v>9.67741935483871</v>
      </c>
      <c r="L42" s="500">
        <f t="shared" si="14"/>
        <v>26.609442060085836</v>
      </c>
      <c r="M42" s="500">
        <f t="shared" si="15"/>
        <v>24.621212121212121</v>
      </c>
      <c r="N42" s="487"/>
    </row>
    <row r="43" spans="1:14" s="488" customFormat="1" ht="12" x14ac:dyDescent="0.2">
      <c r="A43" s="499" t="s">
        <v>518</v>
      </c>
      <c r="B43" s="495">
        <v>5</v>
      </c>
      <c r="C43" s="495">
        <v>34</v>
      </c>
      <c r="D43" s="495">
        <f>SUM(B43:C43)</f>
        <v>39</v>
      </c>
      <c r="E43" s="495">
        <v>1</v>
      </c>
      <c r="F43" s="495">
        <v>27</v>
      </c>
      <c r="G43" s="495">
        <f>SUM(E43:F43)</f>
        <v>28</v>
      </c>
      <c r="H43" s="495"/>
      <c r="I43" s="495"/>
      <c r="J43" s="495">
        <f>SUM(H43:I43)</f>
        <v>0</v>
      </c>
      <c r="K43" s="518">
        <f t="shared" si="13"/>
        <v>0</v>
      </c>
      <c r="L43" s="518">
        <f t="shared" si="14"/>
        <v>0</v>
      </c>
      <c r="M43" s="518">
        <f t="shared" si="15"/>
        <v>0</v>
      </c>
      <c r="N43" s="487"/>
    </row>
    <row r="44" spans="1:14" ht="12" x14ac:dyDescent="0.2">
      <c r="A44" s="499" t="s">
        <v>594</v>
      </c>
      <c r="B44" s="495">
        <v>26</v>
      </c>
      <c r="C44" s="495">
        <v>199</v>
      </c>
      <c r="D44" s="495">
        <f>SUM(B44:C44)</f>
        <v>225</v>
      </c>
      <c r="E44" s="495">
        <v>13</v>
      </c>
      <c r="F44" s="495">
        <v>135</v>
      </c>
      <c r="G44" s="495">
        <f>SUM(E44:F44)</f>
        <v>148</v>
      </c>
      <c r="H44" s="495">
        <v>3</v>
      </c>
      <c r="I44" s="495">
        <v>62</v>
      </c>
      <c r="J44" s="495">
        <f>SUM(H44:I44)</f>
        <v>65</v>
      </c>
      <c r="K44" s="518">
        <f t="shared" si="13"/>
        <v>11.538461538461538</v>
      </c>
      <c r="L44" s="518">
        <f t="shared" si="14"/>
        <v>31.155778894472363</v>
      </c>
      <c r="M44" s="518">
        <f t="shared" si="15"/>
        <v>28.888888888888886</v>
      </c>
    </row>
    <row r="45" spans="1:14" ht="12" x14ac:dyDescent="0.2">
      <c r="A45" s="502" t="s">
        <v>162</v>
      </c>
      <c r="B45" s="519">
        <f t="shared" ref="B45:J45" si="18">SUM(B46:B47)</f>
        <v>54</v>
      </c>
      <c r="C45" s="519">
        <f t="shared" si="18"/>
        <v>42</v>
      </c>
      <c r="D45" s="519">
        <f t="shared" si="18"/>
        <v>96</v>
      </c>
      <c r="E45" s="519">
        <f t="shared" si="18"/>
        <v>35</v>
      </c>
      <c r="F45" s="519">
        <f t="shared" si="18"/>
        <v>37</v>
      </c>
      <c r="G45" s="519">
        <f t="shared" si="18"/>
        <v>72</v>
      </c>
      <c r="H45" s="519">
        <f t="shared" si="18"/>
        <v>8</v>
      </c>
      <c r="I45" s="519">
        <f t="shared" si="18"/>
        <v>11</v>
      </c>
      <c r="J45" s="519">
        <f t="shared" si="18"/>
        <v>19</v>
      </c>
      <c r="K45" s="500">
        <f t="shared" si="13"/>
        <v>14.814814814814813</v>
      </c>
      <c r="L45" s="500">
        <f t="shared" si="14"/>
        <v>26.190476190476193</v>
      </c>
      <c r="M45" s="500">
        <f t="shared" si="15"/>
        <v>19.791666666666664</v>
      </c>
    </row>
    <row r="46" spans="1:14" ht="12" x14ac:dyDescent="0.2">
      <c r="A46" s="499" t="s">
        <v>526</v>
      </c>
      <c r="B46" s="495">
        <v>32</v>
      </c>
      <c r="C46" s="495">
        <v>32</v>
      </c>
      <c r="D46" s="495">
        <f>SUM(B46:C46)</f>
        <v>64</v>
      </c>
      <c r="E46" s="495">
        <v>24</v>
      </c>
      <c r="F46" s="495">
        <v>27</v>
      </c>
      <c r="G46" s="495">
        <f>SUM(E46:F46)</f>
        <v>51</v>
      </c>
      <c r="H46" s="495">
        <v>7</v>
      </c>
      <c r="I46" s="495">
        <v>8</v>
      </c>
      <c r="J46" s="495">
        <f>SUM(H46:I46)</f>
        <v>15</v>
      </c>
      <c r="K46" s="518">
        <f t="shared" si="13"/>
        <v>21.875</v>
      </c>
      <c r="L46" s="518">
        <f t="shared" si="14"/>
        <v>25</v>
      </c>
      <c r="M46" s="518">
        <f t="shared" si="15"/>
        <v>23.4375</v>
      </c>
    </row>
    <row r="47" spans="1:14" s="488" customFormat="1" ht="12" x14ac:dyDescent="0.2">
      <c r="A47" s="499" t="s">
        <v>527</v>
      </c>
      <c r="B47" s="495">
        <v>22</v>
      </c>
      <c r="C47" s="495">
        <v>10</v>
      </c>
      <c r="D47" s="495">
        <f>SUM(B47:C47)</f>
        <v>32</v>
      </c>
      <c r="E47" s="495">
        <v>11</v>
      </c>
      <c r="F47" s="495">
        <v>10</v>
      </c>
      <c r="G47" s="495">
        <f>SUM(E47:F47)</f>
        <v>21</v>
      </c>
      <c r="H47" s="495">
        <v>1</v>
      </c>
      <c r="I47" s="495">
        <v>3</v>
      </c>
      <c r="J47" s="495">
        <f>SUM(H47:I47)</f>
        <v>4</v>
      </c>
      <c r="K47" s="518">
        <f t="shared" si="13"/>
        <v>4.5454545454545459</v>
      </c>
      <c r="L47" s="518">
        <f t="shared" si="14"/>
        <v>30</v>
      </c>
      <c r="M47" s="518">
        <f t="shared" si="15"/>
        <v>12.5</v>
      </c>
      <c r="N47" s="487"/>
    </row>
    <row r="48" spans="1:14" ht="12" x14ac:dyDescent="0.2">
      <c r="A48" s="502" t="s">
        <v>161</v>
      </c>
      <c r="B48" s="519">
        <f t="shared" ref="B48:J48" si="19">SUM(B49:B53)</f>
        <v>87</v>
      </c>
      <c r="C48" s="519">
        <f t="shared" si="19"/>
        <v>122</v>
      </c>
      <c r="D48" s="519">
        <f t="shared" si="19"/>
        <v>209</v>
      </c>
      <c r="E48" s="519">
        <f t="shared" si="19"/>
        <v>35</v>
      </c>
      <c r="F48" s="519">
        <f t="shared" si="19"/>
        <v>66</v>
      </c>
      <c r="G48" s="519">
        <f t="shared" si="19"/>
        <v>101</v>
      </c>
      <c r="H48" s="519">
        <f t="shared" si="19"/>
        <v>9</v>
      </c>
      <c r="I48" s="519">
        <f t="shared" si="19"/>
        <v>14</v>
      </c>
      <c r="J48" s="519">
        <f t="shared" si="19"/>
        <v>23</v>
      </c>
      <c r="K48" s="500">
        <f t="shared" si="13"/>
        <v>10.344827586206897</v>
      </c>
      <c r="L48" s="500">
        <f t="shared" si="14"/>
        <v>11.475409836065573</v>
      </c>
      <c r="M48" s="500">
        <f t="shared" si="15"/>
        <v>11.004784688995215</v>
      </c>
    </row>
    <row r="49" spans="1:14" ht="12" x14ac:dyDescent="0.2">
      <c r="A49" s="499" t="s">
        <v>555</v>
      </c>
      <c r="B49" s="495">
        <v>8</v>
      </c>
      <c r="C49" s="495">
        <v>19</v>
      </c>
      <c r="D49" s="495">
        <f>SUM(B49:C49)</f>
        <v>27</v>
      </c>
      <c r="E49" s="495">
        <v>5</v>
      </c>
      <c r="F49" s="495">
        <v>9</v>
      </c>
      <c r="G49" s="495">
        <f>SUM(E49:F49)</f>
        <v>14</v>
      </c>
      <c r="H49" s="495">
        <v>0</v>
      </c>
      <c r="I49" s="495">
        <v>0</v>
      </c>
      <c r="J49" s="495">
        <f>SUM(H49:I49)</f>
        <v>0</v>
      </c>
      <c r="K49" s="518">
        <f t="shared" si="13"/>
        <v>0</v>
      </c>
      <c r="L49" s="518">
        <f t="shared" si="14"/>
        <v>0</v>
      </c>
      <c r="M49" s="518">
        <f t="shared" si="15"/>
        <v>0</v>
      </c>
    </row>
    <row r="50" spans="1:14" ht="24" x14ac:dyDescent="0.2">
      <c r="A50" s="506" t="s">
        <v>556</v>
      </c>
      <c r="B50" s="495">
        <v>9</v>
      </c>
      <c r="C50" s="495">
        <v>23</v>
      </c>
      <c r="D50" s="495">
        <f>SUM(B50:C50)</f>
        <v>32</v>
      </c>
      <c r="E50" s="495">
        <v>5</v>
      </c>
      <c r="F50" s="495">
        <v>18</v>
      </c>
      <c r="G50" s="495">
        <f>SUM(E50:F50)</f>
        <v>23</v>
      </c>
      <c r="H50" s="495">
        <v>0</v>
      </c>
      <c r="I50" s="495">
        <v>6</v>
      </c>
      <c r="J50" s="495">
        <f>SUM(H50:I50)</f>
        <v>6</v>
      </c>
      <c r="K50" s="518">
        <f t="shared" si="13"/>
        <v>0</v>
      </c>
      <c r="L50" s="518">
        <f t="shared" si="14"/>
        <v>26.086956521739129</v>
      </c>
      <c r="M50" s="518">
        <f t="shared" si="15"/>
        <v>18.75</v>
      </c>
    </row>
    <row r="51" spans="1:14" s="488" customFormat="1" ht="12" x14ac:dyDescent="0.2">
      <c r="A51" s="499" t="s">
        <v>559</v>
      </c>
      <c r="B51" s="495">
        <v>26</v>
      </c>
      <c r="C51" s="495">
        <v>15</v>
      </c>
      <c r="D51" s="495">
        <f>SUM(B51:C51)</f>
        <v>41</v>
      </c>
      <c r="E51" s="495">
        <v>8</v>
      </c>
      <c r="F51" s="495">
        <v>3</v>
      </c>
      <c r="G51" s="495">
        <f>SUM(E51:F51)</f>
        <v>11</v>
      </c>
      <c r="H51" s="495">
        <v>2</v>
      </c>
      <c r="I51" s="495">
        <v>1</v>
      </c>
      <c r="J51" s="495">
        <f>SUM(H51:I51)</f>
        <v>3</v>
      </c>
      <c r="K51" s="518">
        <f t="shared" si="13"/>
        <v>7.6923076923076925</v>
      </c>
      <c r="L51" s="518">
        <f t="shared" si="14"/>
        <v>6.666666666666667</v>
      </c>
      <c r="M51" s="518">
        <f t="shared" si="15"/>
        <v>7.3170731707317067</v>
      </c>
      <c r="N51" s="487"/>
    </row>
    <row r="52" spans="1:14" ht="12" x14ac:dyDescent="0.2">
      <c r="A52" s="499" t="s">
        <v>560</v>
      </c>
      <c r="B52" s="495">
        <v>28</v>
      </c>
      <c r="C52" s="495">
        <v>23</v>
      </c>
      <c r="D52" s="495">
        <f>SUM(B52:C52)</f>
        <v>51</v>
      </c>
      <c r="E52" s="495">
        <v>12</v>
      </c>
      <c r="F52" s="495">
        <v>15</v>
      </c>
      <c r="G52" s="495">
        <f>SUM(E52:F52)</f>
        <v>27</v>
      </c>
      <c r="H52" s="495">
        <v>5</v>
      </c>
      <c r="I52" s="495">
        <v>1</v>
      </c>
      <c r="J52" s="495">
        <f>SUM(H52:I52)</f>
        <v>6</v>
      </c>
      <c r="K52" s="518">
        <f t="shared" si="13"/>
        <v>17.857142857142858</v>
      </c>
      <c r="L52" s="518">
        <f t="shared" si="14"/>
        <v>4.3478260869565215</v>
      </c>
      <c r="M52" s="518">
        <f t="shared" si="15"/>
        <v>11.76470588235294</v>
      </c>
    </row>
    <row r="53" spans="1:14" ht="12" x14ac:dyDescent="0.2">
      <c r="A53" s="499" t="s">
        <v>562</v>
      </c>
      <c r="B53" s="495">
        <v>16</v>
      </c>
      <c r="C53" s="495">
        <v>42</v>
      </c>
      <c r="D53" s="495">
        <f>SUM(B53:C53)</f>
        <v>58</v>
      </c>
      <c r="E53" s="495">
        <v>5</v>
      </c>
      <c r="F53" s="495">
        <v>21</v>
      </c>
      <c r="G53" s="495">
        <f>SUM(E53:F53)</f>
        <v>26</v>
      </c>
      <c r="H53" s="495">
        <v>2</v>
      </c>
      <c r="I53" s="495">
        <v>6</v>
      </c>
      <c r="J53" s="495">
        <f>SUM(H53:I53)</f>
        <v>8</v>
      </c>
      <c r="K53" s="518">
        <f t="shared" si="13"/>
        <v>12.5</v>
      </c>
      <c r="L53" s="518">
        <f t="shared" si="14"/>
        <v>14.285714285714285</v>
      </c>
      <c r="M53" s="518">
        <f t="shared" si="15"/>
        <v>13.793103448275861</v>
      </c>
    </row>
    <row r="54" spans="1:14" ht="12" x14ac:dyDescent="0.2">
      <c r="A54" s="502" t="s">
        <v>160</v>
      </c>
      <c r="B54" s="519">
        <f t="shared" ref="B54:J54" si="20">SUM(B55:B58)</f>
        <v>250</v>
      </c>
      <c r="C54" s="519">
        <f t="shared" si="20"/>
        <v>52</v>
      </c>
      <c r="D54" s="519">
        <f t="shared" si="20"/>
        <v>302</v>
      </c>
      <c r="E54" s="519">
        <f t="shared" si="20"/>
        <v>22</v>
      </c>
      <c r="F54" s="519">
        <f t="shared" si="20"/>
        <v>7</v>
      </c>
      <c r="G54" s="519">
        <f t="shared" si="20"/>
        <v>29</v>
      </c>
      <c r="H54" s="519">
        <f t="shared" si="20"/>
        <v>11</v>
      </c>
      <c r="I54" s="519">
        <f t="shared" si="20"/>
        <v>5</v>
      </c>
      <c r="J54" s="519">
        <f t="shared" si="20"/>
        <v>16</v>
      </c>
      <c r="K54" s="500">
        <f t="shared" si="13"/>
        <v>4.3999999999999995</v>
      </c>
      <c r="L54" s="500">
        <f t="shared" si="14"/>
        <v>9.6153846153846168</v>
      </c>
      <c r="M54" s="500">
        <f t="shared" si="15"/>
        <v>5.298013245033113</v>
      </c>
    </row>
    <row r="55" spans="1:14" ht="12" x14ac:dyDescent="0.2">
      <c r="A55" s="499" t="s">
        <v>563</v>
      </c>
      <c r="B55" s="495">
        <v>58</v>
      </c>
      <c r="C55" s="495">
        <v>8</v>
      </c>
      <c r="D55" s="495">
        <f>SUM(B55:C55)</f>
        <v>66</v>
      </c>
      <c r="E55" s="495">
        <v>8</v>
      </c>
      <c r="F55" s="495">
        <v>1</v>
      </c>
      <c r="G55" s="495">
        <f>SUM(E55:F55)</f>
        <v>9</v>
      </c>
      <c r="H55" s="495">
        <v>3</v>
      </c>
      <c r="I55" s="495">
        <v>1</v>
      </c>
      <c r="J55" s="495">
        <f>SUM(H55:I55)</f>
        <v>4</v>
      </c>
      <c r="K55" s="518">
        <f t="shared" si="13"/>
        <v>5.1724137931034484</v>
      </c>
      <c r="L55" s="518">
        <f t="shared" si="14"/>
        <v>12.5</v>
      </c>
      <c r="M55" s="518">
        <f t="shared" si="15"/>
        <v>6.0606060606060606</v>
      </c>
    </row>
    <row r="56" spans="1:14" ht="12" x14ac:dyDescent="0.2">
      <c r="A56" s="499" t="s">
        <v>564</v>
      </c>
      <c r="B56" s="495">
        <v>80</v>
      </c>
      <c r="C56" s="495">
        <v>31</v>
      </c>
      <c r="D56" s="495">
        <f>SUM(B56:C56)</f>
        <v>111</v>
      </c>
      <c r="E56" s="495">
        <v>1</v>
      </c>
      <c r="F56" s="495">
        <v>3</v>
      </c>
      <c r="G56" s="495">
        <f>SUM(E56:F56)</f>
        <v>4</v>
      </c>
      <c r="H56" s="495">
        <v>0</v>
      </c>
      <c r="I56" s="495">
        <v>3</v>
      </c>
      <c r="J56" s="495">
        <f>SUM(H56:I56)</f>
        <v>3</v>
      </c>
      <c r="K56" s="518">
        <f t="shared" si="13"/>
        <v>0</v>
      </c>
      <c r="L56" s="518">
        <f t="shared" si="14"/>
        <v>9.67741935483871</v>
      </c>
      <c r="M56" s="518">
        <f t="shared" si="15"/>
        <v>2.7027027027027026</v>
      </c>
    </row>
    <row r="57" spans="1:14" s="488" customFormat="1" ht="12" x14ac:dyDescent="0.2">
      <c r="A57" s="499" t="s">
        <v>565</v>
      </c>
      <c r="B57" s="495">
        <v>31</v>
      </c>
      <c r="C57" s="495">
        <v>7</v>
      </c>
      <c r="D57" s="495">
        <f>SUM(B57:C57)</f>
        <v>38</v>
      </c>
      <c r="E57" s="495">
        <v>2</v>
      </c>
      <c r="F57" s="495">
        <v>2</v>
      </c>
      <c r="G57" s="495">
        <f>SUM(E57:F57)</f>
        <v>4</v>
      </c>
      <c r="H57" s="495">
        <v>2</v>
      </c>
      <c r="I57" s="495">
        <v>0</v>
      </c>
      <c r="J57" s="495">
        <f>SUM(H57:I57)</f>
        <v>2</v>
      </c>
      <c r="K57" s="518">
        <f t="shared" si="13"/>
        <v>6.4516129032258061</v>
      </c>
      <c r="L57" s="518">
        <f t="shared" si="14"/>
        <v>0</v>
      </c>
      <c r="M57" s="518">
        <f t="shared" si="15"/>
        <v>5.2631578947368416</v>
      </c>
      <c r="N57" s="487"/>
    </row>
    <row r="58" spans="1:14" ht="12" x14ac:dyDescent="0.2">
      <c r="A58" s="499" t="s">
        <v>572</v>
      </c>
      <c r="B58" s="495">
        <v>81</v>
      </c>
      <c r="C58" s="495">
        <v>6</v>
      </c>
      <c r="D58" s="495">
        <f>SUM(B58:C58)</f>
        <v>87</v>
      </c>
      <c r="E58" s="495">
        <v>11</v>
      </c>
      <c r="F58" s="495">
        <v>1</v>
      </c>
      <c r="G58" s="495">
        <f>SUM(E58:F58)</f>
        <v>12</v>
      </c>
      <c r="H58" s="495">
        <v>6</v>
      </c>
      <c r="I58" s="495">
        <v>1</v>
      </c>
      <c r="J58" s="495">
        <f>SUM(H58:I58)</f>
        <v>7</v>
      </c>
      <c r="K58" s="518">
        <f t="shared" si="13"/>
        <v>7.4074074074074066</v>
      </c>
      <c r="L58" s="518">
        <f t="shared" si="14"/>
        <v>16.666666666666664</v>
      </c>
      <c r="M58" s="518">
        <f t="shared" si="15"/>
        <v>8.0459770114942533</v>
      </c>
    </row>
    <row r="59" spans="1:14" ht="12" x14ac:dyDescent="0.2">
      <c r="A59" s="502" t="s">
        <v>158</v>
      </c>
      <c r="B59" s="519">
        <f t="shared" ref="B59:J59" si="21">SUM(B60:B61)</f>
        <v>44</v>
      </c>
      <c r="C59" s="519">
        <f t="shared" si="21"/>
        <v>99</v>
      </c>
      <c r="D59" s="519">
        <f t="shared" si="21"/>
        <v>143</v>
      </c>
      <c r="E59" s="519">
        <f t="shared" si="21"/>
        <v>11</v>
      </c>
      <c r="F59" s="519">
        <f t="shared" si="21"/>
        <v>60</v>
      </c>
      <c r="G59" s="519">
        <f t="shared" si="21"/>
        <v>71</v>
      </c>
      <c r="H59" s="519">
        <f t="shared" si="21"/>
        <v>11</v>
      </c>
      <c r="I59" s="519">
        <f t="shared" si="21"/>
        <v>37</v>
      </c>
      <c r="J59" s="519">
        <f t="shared" si="21"/>
        <v>48</v>
      </c>
      <c r="K59" s="500">
        <f t="shared" si="13"/>
        <v>25</v>
      </c>
      <c r="L59" s="500">
        <f t="shared" si="14"/>
        <v>37.373737373737377</v>
      </c>
      <c r="M59" s="500">
        <f t="shared" si="15"/>
        <v>33.566433566433567</v>
      </c>
    </row>
    <row r="60" spans="1:14" ht="12" x14ac:dyDescent="0.2">
      <c r="A60" s="507" t="s">
        <v>561</v>
      </c>
      <c r="B60" s="495">
        <v>35</v>
      </c>
      <c r="C60" s="495">
        <v>89</v>
      </c>
      <c r="D60" s="495">
        <f>SUM(B60:C60)</f>
        <v>124</v>
      </c>
      <c r="E60" s="495">
        <v>9</v>
      </c>
      <c r="F60" s="495">
        <v>59</v>
      </c>
      <c r="G60" s="495">
        <f>SUM(E60:F60)</f>
        <v>68</v>
      </c>
      <c r="H60" s="495">
        <v>9</v>
      </c>
      <c r="I60" s="495">
        <v>36</v>
      </c>
      <c r="J60" s="495">
        <f>SUM(H60:I60)</f>
        <v>45</v>
      </c>
      <c r="K60" s="518">
        <f t="shared" si="13"/>
        <v>25.714285714285712</v>
      </c>
      <c r="L60" s="518">
        <f t="shared" si="14"/>
        <v>40.449438202247187</v>
      </c>
      <c r="M60" s="518">
        <f t="shared" si="15"/>
        <v>36.29032258064516</v>
      </c>
    </row>
    <row r="61" spans="1:14" ht="24" x14ac:dyDescent="0.2">
      <c r="A61" s="508" t="s">
        <v>790</v>
      </c>
      <c r="B61" s="495">
        <v>9</v>
      </c>
      <c r="C61" s="495">
        <v>10</v>
      </c>
      <c r="D61" s="495">
        <f>SUM(B61:C61)</f>
        <v>19</v>
      </c>
      <c r="E61" s="495">
        <v>2</v>
      </c>
      <c r="F61" s="495">
        <v>1</v>
      </c>
      <c r="G61" s="495">
        <f>SUM(E61:F61)</f>
        <v>3</v>
      </c>
      <c r="H61" s="495">
        <v>2</v>
      </c>
      <c r="I61" s="495">
        <v>1</v>
      </c>
      <c r="J61" s="495">
        <f>SUM(H61:I61)</f>
        <v>3</v>
      </c>
      <c r="K61" s="518">
        <f t="shared" si="13"/>
        <v>22.222222222222221</v>
      </c>
      <c r="L61" s="518">
        <f t="shared" si="14"/>
        <v>10</v>
      </c>
      <c r="M61" s="518">
        <f t="shared" si="15"/>
        <v>15.789473684210526</v>
      </c>
    </row>
    <row r="62" spans="1:14" s="488" customFormat="1" ht="12" x14ac:dyDescent="0.2">
      <c r="A62" s="502" t="s">
        <v>156</v>
      </c>
      <c r="B62" s="519">
        <f t="shared" ref="B62:J62" si="22">SUM(B63:B66)</f>
        <v>88</v>
      </c>
      <c r="C62" s="519">
        <f t="shared" si="22"/>
        <v>210</v>
      </c>
      <c r="D62" s="519">
        <f t="shared" si="22"/>
        <v>298</v>
      </c>
      <c r="E62" s="519">
        <f t="shared" si="22"/>
        <v>66</v>
      </c>
      <c r="F62" s="519">
        <f t="shared" si="22"/>
        <v>151</v>
      </c>
      <c r="G62" s="519">
        <f t="shared" si="22"/>
        <v>217</v>
      </c>
      <c r="H62" s="519">
        <f t="shared" si="22"/>
        <v>42</v>
      </c>
      <c r="I62" s="519">
        <f t="shared" si="22"/>
        <v>51</v>
      </c>
      <c r="J62" s="519">
        <f t="shared" si="22"/>
        <v>93</v>
      </c>
      <c r="K62" s="500">
        <f t="shared" si="13"/>
        <v>47.727272727272727</v>
      </c>
      <c r="L62" s="500">
        <f t="shared" si="14"/>
        <v>24.285714285714285</v>
      </c>
      <c r="M62" s="500">
        <f t="shared" si="15"/>
        <v>31.208053691275168</v>
      </c>
      <c r="N62" s="487"/>
    </row>
    <row r="63" spans="1:14" s="488" customFormat="1" ht="12" x14ac:dyDescent="0.2">
      <c r="A63" s="499" t="s">
        <v>519</v>
      </c>
      <c r="B63" s="495">
        <v>10</v>
      </c>
      <c r="C63" s="495">
        <v>62</v>
      </c>
      <c r="D63" s="495">
        <f>SUM(B63:C63)</f>
        <v>72</v>
      </c>
      <c r="E63" s="495">
        <v>9</v>
      </c>
      <c r="F63" s="495">
        <v>48</v>
      </c>
      <c r="G63" s="495">
        <f>SUM(E63:F63)</f>
        <v>57</v>
      </c>
      <c r="H63" s="495">
        <v>1</v>
      </c>
      <c r="I63" s="495">
        <v>10</v>
      </c>
      <c r="J63" s="495">
        <f>SUM(H63:I63)</f>
        <v>11</v>
      </c>
      <c r="K63" s="518">
        <f t="shared" si="13"/>
        <v>10</v>
      </c>
      <c r="L63" s="518">
        <f t="shared" si="14"/>
        <v>16.129032258064516</v>
      </c>
      <c r="M63" s="518">
        <f t="shared" si="15"/>
        <v>15.277777777777779</v>
      </c>
      <c r="N63" s="487"/>
    </row>
    <row r="64" spans="1:14" ht="12" x14ac:dyDescent="0.2">
      <c r="A64" s="507" t="s">
        <v>520</v>
      </c>
      <c r="B64" s="495">
        <v>22</v>
      </c>
      <c r="C64" s="495">
        <v>36</v>
      </c>
      <c r="D64" s="495">
        <f>SUM(B64:C64)</f>
        <v>58</v>
      </c>
      <c r="E64" s="495">
        <v>18</v>
      </c>
      <c r="F64" s="495">
        <v>30</v>
      </c>
      <c r="G64" s="495">
        <f>SUM(E64:F64)</f>
        <v>48</v>
      </c>
      <c r="H64" s="495">
        <v>12</v>
      </c>
      <c r="I64" s="495">
        <v>7</v>
      </c>
      <c r="J64" s="495">
        <f>SUM(H64:I64)</f>
        <v>19</v>
      </c>
      <c r="K64" s="518">
        <f t="shared" si="13"/>
        <v>54.54545454545454</v>
      </c>
      <c r="L64" s="518">
        <f t="shared" si="14"/>
        <v>19.444444444444446</v>
      </c>
      <c r="M64" s="518">
        <f t="shared" si="15"/>
        <v>32.758620689655174</v>
      </c>
    </row>
    <row r="65" spans="1:14" ht="12" x14ac:dyDescent="0.2">
      <c r="A65" s="499" t="s">
        <v>521</v>
      </c>
      <c r="B65" s="495">
        <v>9</v>
      </c>
      <c r="C65" s="495">
        <v>19</v>
      </c>
      <c r="D65" s="495">
        <f>SUM(B65:C65)</f>
        <v>28</v>
      </c>
      <c r="E65" s="495">
        <v>9</v>
      </c>
      <c r="F65" s="495">
        <v>14</v>
      </c>
      <c r="G65" s="495">
        <f>SUM(E65:F65)</f>
        <v>23</v>
      </c>
      <c r="H65" s="495">
        <v>6</v>
      </c>
      <c r="I65" s="495">
        <v>6</v>
      </c>
      <c r="J65" s="495">
        <f>SUM(H65:I65)</f>
        <v>12</v>
      </c>
      <c r="K65" s="518">
        <f t="shared" si="13"/>
        <v>66.666666666666657</v>
      </c>
      <c r="L65" s="518">
        <f t="shared" si="14"/>
        <v>31.578947368421051</v>
      </c>
      <c r="M65" s="518">
        <f t="shared" si="15"/>
        <v>42.857142857142854</v>
      </c>
    </row>
    <row r="66" spans="1:14" ht="12" x14ac:dyDescent="0.2">
      <c r="A66" s="499" t="s">
        <v>522</v>
      </c>
      <c r="B66" s="495">
        <v>47</v>
      </c>
      <c r="C66" s="495">
        <v>93</v>
      </c>
      <c r="D66" s="495">
        <f>SUM(B66:C66)</f>
        <v>140</v>
      </c>
      <c r="E66" s="495">
        <v>30</v>
      </c>
      <c r="F66" s="495">
        <v>59</v>
      </c>
      <c r="G66" s="495">
        <f>SUM(E66:F66)</f>
        <v>89</v>
      </c>
      <c r="H66" s="495">
        <v>23</v>
      </c>
      <c r="I66" s="495">
        <v>28</v>
      </c>
      <c r="J66" s="495">
        <f>SUM(H66:I66)</f>
        <v>51</v>
      </c>
      <c r="K66" s="518">
        <f t="shared" si="13"/>
        <v>48.936170212765958</v>
      </c>
      <c r="L66" s="518">
        <f t="shared" si="14"/>
        <v>30.107526881720432</v>
      </c>
      <c r="M66" s="518">
        <f t="shared" si="15"/>
        <v>36.428571428571423</v>
      </c>
    </row>
    <row r="67" spans="1:14" ht="12" x14ac:dyDescent="0.2">
      <c r="A67" s="502" t="s">
        <v>146</v>
      </c>
      <c r="B67" s="519">
        <f t="shared" ref="B67:J67" si="23">SUM(B68)</f>
        <v>79</v>
      </c>
      <c r="C67" s="519">
        <f t="shared" si="23"/>
        <v>49</v>
      </c>
      <c r="D67" s="519">
        <f t="shared" si="23"/>
        <v>128</v>
      </c>
      <c r="E67" s="519">
        <f t="shared" si="23"/>
        <v>26</v>
      </c>
      <c r="F67" s="519">
        <f t="shared" si="23"/>
        <v>23</v>
      </c>
      <c r="G67" s="519">
        <f t="shared" si="23"/>
        <v>49</v>
      </c>
      <c r="H67" s="519">
        <f t="shared" si="23"/>
        <v>10</v>
      </c>
      <c r="I67" s="519">
        <f t="shared" si="23"/>
        <v>9</v>
      </c>
      <c r="J67" s="519">
        <f t="shared" si="23"/>
        <v>19</v>
      </c>
      <c r="K67" s="500">
        <f t="shared" si="13"/>
        <v>12.658227848101266</v>
      </c>
      <c r="L67" s="500">
        <f t="shared" si="14"/>
        <v>18.367346938775512</v>
      </c>
      <c r="M67" s="500">
        <f t="shared" si="15"/>
        <v>14.84375</v>
      </c>
    </row>
    <row r="68" spans="1:14" ht="12" x14ac:dyDescent="0.2">
      <c r="A68" s="499" t="s">
        <v>515</v>
      </c>
      <c r="B68" s="495">
        <v>79</v>
      </c>
      <c r="C68" s="495">
        <v>49</v>
      </c>
      <c r="D68" s="495">
        <f>SUM(B68:C68)</f>
        <v>128</v>
      </c>
      <c r="E68" s="495">
        <v>26</v>
      </c>
      <c r="F68" s="495">
        <v>23</v>
      </c>
      <c r="G68" s="495">
        <f>SUM(E68:F68)</f>
        <v>49</v>
      </c>
      <c r="H68" s="495">
        <v>10</v>
      </c>
      <c r="I68" s="495">
        <v>9</v>
      </c>
      <c r="J68" s="495">
        <f>SUM(H68:I68)</f>
        <v>19</v>
      </c>
      <c r="K68" s="518">
        <f t="shared" si="13"/>
        <v>12.658227848101266</v>
      </c>
      <c r="L68" s="518">
        <f t="shared" si="14"/>
        <v>18.367346938775512</v>
      </c>
      <c r="M68" s="518">
        <f t="shared" si="15"/>
        <v>14.84375</v>
      </c>
    </row>
    <row r="69" spans="1:14" ht="12" x14ac:dyDescent="0.2">
      <c r="A69" s="502" t="s">
        <v>143</v>
      </c>
      <c r="B69" s="519">
        <f t="shared" ref="B69:J69" si="24">+B70</f>
        <v>24</v>
      </c>
      <c r="C69" s="519">
        <f t="shared" si="24"/>
        <v>89</v>
      </c>
      <c r="D69" s="519">
        <f t="shared" si="24"/>
        <v>113</v>
      </c>
      <c r="E69" s="519">
        <f t="shared" si="24"/>
        <v>17</v>
      </c>
      <c r="F69" s="519">
        <f t="shared" si="24"/>
        <v>49</v>
      </c>
      <c r="G69" s="519">
        <f t="shared" si="24"/>
        <v>66</v>
      </c>
      <c r="H69" s="519">
        <f t="shared" si="24"/>
        <v>13</v>
      </c>
      <c r="I69" s="519">
        <f t="shared" si="24"/>
        <v>43</v>
      </c>
      <c r="J69" s="519">
        <f t="shared" si="24"/>
        <v>56</v>
      </c>
      <c r="K69" s="500">
        <f t="shared" ref="K69:K100" si="25">IF(H69=0,0,(H69/B69)*100)</f>
        <v>54.166666666666664</v>
      </c>
      <c r="L69" s="500">
        <f t="shared" ref="L69:L100" si="26">IF(I69=0,0,(I69/C69)*100)</f>
        <v>48.314606741573037</v>
      </c>
      <c r="M69" s="500">
        <f t="shared" ref="M69:M100" si="27">IF(J69=0,0,(J69/D69)*100)</f>
        <v>49.557522123893804</v>
      </c>
    </row>
    <row r="70" spans="1:14" ht="12" x14ac:dyDescent="0.2">
      <c r="A70" s="507" t="s">
        <v>517</v>
      </c>
      <c r="B70" s="495">
        <v>24</v>
      </c>
      <c r="C70" s="495">
        <v>89</v>
      </c>
      <c r="D70" s="495">
        <f>SUM(B70:C70)</f>
        <v>113</v>
      </c>
      <c r="E70" s="495">
        <v>17</v>
      </c>
      <c r="F70" s="495">
        <v>49</v>
      </c>
      <c r="G70" s="495">
        <f>SUM(E70:F70)</f>
        <v>66</v>
      </c>
      <c r="H70" s="495">
        <v>13</v>
      </c>
      <c r="I70" s="495">
        <v>43</v>
      </c>
      <c r="J70" s="495">
        <f>SUM(H70:I70)</f>
        <v>56</v>
      </c>
      <c r="K70" s="518">
        <f t="shared" si="25"/>
        <v>54.166666666666664</v>
      </c>
      <c r="L70" s="518">
        <f t="shared" si="26"/>
        <v>48.314606741573037</v>
      </c>
      <c r="M70" s="518">
        <f t="shared" si="27"/>
        <v>49.557522123893804</v>
      </c>
    </row>
    <row r="71" spans="1:14" s="488" customFormat="1" ht="12" x14ac:dyDescent="0.2">
      <c r="A71" s="502" t="s">
        <v>141</v>
      </c>
      <c r="B71" s="519">
        <f t="shared" ref="B71:J71" si="28">SUM(B72:B73)</f>
        <v>49</v>
      </c>
      <c r="C71" s="519">
        <f t="shared" si="28"/>
        <v>58</v>
      </c>
      <c r="D71" s="519">
        <f t="shared" si="28"/>
        <v>107</v>
      </c>
      <c r="E71" s="519">
        <f t="shared" si="28"/>
        <v>28</v>
      </c>
      <c r="F71" s="519">
        <f t="shared" si="28"/>
        <v>45</v>
      </c>
      <c r="G71" s="519">
        <f t="shared" si="28"/>
        <v>73</v>
      </c>
      <c r="H71" s="519">
        <f t="shared" si="28"/>
        <v>8</v>
      </c>
      <c r="I71" s="519">
        <f t="shared" si="28"/>
        <v>13</v>
      </c>
      <c r="J71" s="519">
        <f t="shared" si="28"/>
        <v>21</v>
      </c>
      <c r="K71" s="500">
        <f t="shared" si="25"/>
        <v>16.326530612244898</v>
      </c>
      <c r="L71" s="500">
        <f t="shared" si="26"/>
        <v>22.413793103448278</v>
      </c>
      <c r="M71" s="500">
        <f t="shared" si="27"/>
        <v>19.626168224299064</v>
      </c>
      <c r="N71" s="487"/>
    </row>
    <row r="72" spans="1:14" ht="12" x14ac:dyDescent="0.2">
      <c r="A72" s="499" t="s">
        <v>524</v>
      </c>
      <c r="B72" s="495">
        <v>17</v>
      </c>
      <c r="C72" s="495">
        <v>35</v>
      </c>
      <c r="D72" s="495">
        <f>SUM(B72:C72)</f>
        <v>52</v>
      </c>
      <c r="E72" s="495">
        <v>16</v>
      </c>
      <c r="F72" s="495">
        <v>30</v>
      </c>
      <c r="G72" s="495">
        <f>SUM(E72:F72)</f>
        <v>46</v>
      </c>
      <c r="H72" s="495">
        <v>5</v>
      </c>
      <c r="I72" s="495">
        <v>10</v>
      </c>
      <c r="J72" s="495">
        <f>SUM(H72:I72)</f>
        <v>15</v>
      </c>
      <c r="K72" s="518">
        <f t="shared" si="25"/>
        <v>29.411764705882355</v>
      </c>
      <c r="L72" s="518">
        <f t="shared" si="26"/>
        <v>28.571428571428569</v>
      </c>
      <c r="M72" s="518">
        <f t="shared" si="27"/>
        <v>28.846153846153843</v>
      </c>
    </row>
    <row r="73" spans="1:14" s="488" customFormat="1" ht="12" x14ac:dyDescent="0.2">
      <c r="A73" s="499" t="s">
        <v>509</v>
      </c>
      <c r="B73" s="495">
        <v>32</v>
      </c>
      <c r="C73" s="495">
        <v>23</v>
      </c>
      <c r="D73" s="495">
        <f>SUM(B73:C73)</f>
        <v>55</v>
      </c>
      <c r="E73" s="495">
        <v>12</v>
      </c>
      <c r="F73" s="495">
        <v>15</v>
      </c>
      <c r="G73" s="495">
        <f>SUM(E73:F73)</f>
        <v>27</v>
      </c>
      <c r="H73" s="495">
        <v>3</v>
      </c>
      <c r="I73" s="495">
        <v>3</v>
      </c>
      <c r="J73" s="495">
        <f>SUM(H73:I73)</f>
        <v>6</v>
      </c>
      <c r="K73" s="518">
        <f t="shared" si="25"/>
        <v>9.375</v>
      </c>
      <c r="L73" s="518">
        <f t="shared" si="26"/>
        <v>13.043478260869565</v>
      </c>
      <c r="M73" s="518">
        <f t="shared" si="27"/>
        <v>10.909090909090908</v>
      </c>
      <c r="N73" s="487"/>
    </row>
    <row r="74" spans="1:14" ht="12" x14ac:dyDescent="0.2">
      <c r="A74" s="502" t="s">
        <v>139</v>
      </c>
      <c r="B74" s="519">
        <f t="shared" ref="B74:J74" si="29">SUM(B75:B78)</f>
        <v>90</v>
      </c>
      <c r="C74" s="519">
        <f t="shared" si="29"/>
        <v>145</v>
      </c>
      <c r="D74" s="519">
        <f t="shared" si="29"/>
        <v>235</v>
      </c>
      <c r="E74" s="519">
        <f t="shared" si="29"/>
        <v>41</v>
      </c>
      <c r="F74" s="519">
        <f t="shared" si="29"/>
        <v>85</v>
      </c>
      <c r="G74" s="519">
        <f t="shared" si="29"/>
        <v>126</v>
      </c>
      <c r="H74" s="519">
        <f t="shared" si="29"/>
        <v>19</v>
      </c>
      <c r="I74" s="519">
        <f t="shared" si="29"/>
        <v>15</v>
      </c>
      <c r="J74" s="519">
        <f t="shared" si="29"/>
        <v>34</v>
      </c>
      <c r="K74" s="500">
        <f t="shared" si="25"/>
        <v>21.111111111111111</v>
      </c>
      <c r="L74" s="500">
        <f t="shared" si="26"/>
        <v>10.344827586206897</v>
      </c>
      <c r="M74" s="500">
        <f t="shared" si="27"/>
        <v>14.468085106382977</v>
      </c>
    </row>
    <row r="75" spans="1:14" s="488" customFormat="1" ht="12" x14ac:dyDescent="0.2">
      <c r="A75" s="499" t="s">
        <v>573</v>
      </c>
      <c r="B75" s="495">
        <v>39</v>
      </c>
      <c r="C75" s="495">
        <v>44</v>
      </c>
      <c r="D75" s="495">
        <f>SUM(B75:C75)</f>
        <v>83</v>
      </c>
      <c r="E75" s="495">
        <v>15</v>
      </c>
      <c r="F75" s="495">
        <v>20</v>
      </c>
      <c r="G75" s="495">
        <f>SUM(E75:F75)</f>
        <v>35</v>
      </c>
      <c r="H75" s="495">
        <v>11</v>
      </c>
      <c r="I75" s="495">
        <v>3</v>
      </c>
      <c r="J75" s="495">
        <f>SUM(H75:I75)</f>
        <v>14</v>
      </c>
      <c r="K75" s="518">
        <f t="shared" si="25"/>
        <v>28.205128205128204</v>
      </c>
      <c r="L75" s="518">
        <f t="shared" si="26"/>
        <v>6.8181818181818175</v>
      </c>
      <c r="M75" s="518">
        <f t="shared" si="27"/>
        <v>16.867469879518072</v>
      </c>
      <c r="N75" s="487"/>
    </row>
    <row r="76" spans="1:14" ht="12" x14ac:dyDescent="0.2">
      <c r="A76" s="499" t="s">
        <v>530</v>
      </c>
      <c r="B76" s="495">
        <v>17</v>
      </c>
      <c r="C76" s="495">
        <v>12</v>
      </c>
      <c r="D76" s="495">
        <f>SUM(B76:C76)</f>
        <v>29</v>
      </c>
      <c r="E76" s="495">
        <v>6</v>
      </c>
      <c r="F76" s="495">
        <v>4</v>
      </c>
      <c r="G76" s="495">
        <f>SUM(E76:F76)</f>
        <v>10</v>
      </c>
      <c r="H76" s="495">
        <v>0</v>
      </c>
      <c r="I76" s="495">
        <v>1</v>
      </c>
      <c r="J76" s="495">
        <f>SUM(H76:I76)</f>
        <v>1</v>
      </c>
      <c r="K76" s="518">
        <f t="shared" si="25"/>
        <v>0</v>
      </c>
      <c r="L76" s="518">
        <f t="shared" si="26"/>
        <v>8.3333333333333321</v>
      </c>
      <c r="M76" s="518">
        <f t="shared" si="27"/>
        <v>3.4482758620689653</v>
      </c>
    </row>
    <row r="77" spans="1:14" ht="12" x14ac:dyDescent="0.2">
      <c r="A77" s="499" t="s">
        <v>531</v>
      </c>
      <c r="B77" s="495">
        <v>8</v>
      </c>
      <c r="C77" s="495">
        <v>32</v>
      </c>
      <c r="D77" s="495">
        <f>SUM(B77:C77)</f>
        <v>40</v>
      </c>
      <c r="E77" s="495">
        <v>6</v>
      </c>
      <c r="F77" s="495">
        <v>19</v>
      </c>
      <c r="G77" s="495">
        <f>SUM(E77:F77)</f>
        <v>25</v>
      </c>
      <c r="H77" s="495">
        <v>0</v>
      </c>
      <c r="I77" s="495">
        <v>4</v>
      </c>
      <c r="J77" s="495">
        <f>SUM(H77:I77)</f>
        <v>4</v>
      </c>
      <c r="K77" s="518">
        <f t="shared" si="25"/>
        <v>0</v>
      </c>
      <c r="L77" s="518">
        <f t="shared" si="26"/>
        <v>12.5</v>
      </c>
      <c r="M77" s="518">
        <f t="shared" si="27"/>
        <v>10</v>
      </c>
    </row>
    <row r="78" spans="1:14" s="488" customFormat="1" ht="12" x14ac:dyDescent="0.2">
      <c r="A78" s="499" t="s">
        <v>532</v>
      </c>
      <c r="B78" s="495">
        <v>26</v>
      </c>
      <c r="C78" s="495">
        <v>57</v>
      </c>
      <c r="D78" s="495">
        <f>SUM(B78:C78)</f>
        <v>83</v>
      </c>
      <c r="E78" s="495">
        <v>14</v>
      </c>
      <c r="F78" s="495">
        <v>42</v>
      </c>
      <c r="G78" s="495">
        <f>SUM(E78:F78)</f>
        <v>56</v>
      </c>
      <c r="H78" s="495">
        <v>8</v>
      </c>
      <c r="I78" s="495">
        <v>7</v>
      </c>
      <c r="J78" s="495">
        <f>SUM(H78:I78)</f>
        <v>15</v>
      </c>
      <c r="K78" s="518">
        <f t="shared" si="25"/>
        <v>30.76923076923077</v>
      </c>
      <c r="L78" s="518">
        <f t="shared" si="26"/>
        <v>12.280701754385964</v>
      </c>
      <c r="M78" s="518">
        <f t="shared" si="27"/>
        <v>18.072289156626507</v>
      </c>
      <c r="N78" s="487"/>
    </row>
    <row r="79" spans="1:14" ht="12" x14ac:dyDescent="0.2">
      <c r="A79" s="502" t="s">
        <v>138</v>
      </c>
      <c r="B79" s="519">
        <f t="shared" ref="B79:J79" si="30">SUM(B80:B82)</f>
        <v>53</v>
      </c>
      <c r="C79" s="519">
        <f t="shared" si="30"/>
        <v>135</v>
      </c>
      <c r="D79" s="519">
        <f t="shared" si="30"/>
        <v>188</v>
      </c>
      <c r="E79" s="519">
        <f t="shared" si="30"/>
        <v>25</v>
      </c>
      <c r="F79" s="519">
        <f t="shared" si="30"/>
        <v>74</v>
      </c>
      <c r="G79" s="519">
        <f t="shared" si="30"/>
        <v>99</v>
      </c>
      <c r="H79" s="519">
        <f t="shared" si="30"/>
        <v>13</v>
      </c>
      <c r="I79" s="519">
        <f t="shared" si="30"/>
        <v>37</v>
      </c>
      <c r="J79" s="519">
        <f t="shared" si="30"/>
        <v>50</v>
      </c>
      <c r="K79" s="500">
        <f t="shared" si="25"/>
        <v>24.528301886792452</v>
      </c>
      <c r="L79" s="500">
        <f t="shared" si="26"/>
        <v>27.407407407407408</v>
      </c>
      <c r="M79" s="500">
        <f t="shared" si="27"/>
        <v>26.595744680851062</v>
      </c>
    </row>
    <row r="80" spans="1:14" ht="12" x14ac:dyDescent="0.2">
      <c r="A80" s="499" t="s">
        <v>545</v>
      </c>
      <c r="B80" s="495">
        <v>24</v>
      </c>
      <c r="C80" s="495">
        <v>39</v>
      </c>
      <c r="D80" s="495">
        <f>SUM(B80:C80)</f>
        <v>63</v>
      </c>
      <c r="E80" s="495">
        <v>13</v>
      </c>
      <c r="F80" s="495">
        <v>20</v>
      </c>
      <c r="G80" s="495">
        <f>SUM(E80:F80)</f>
        <v>33</v>
      </c>
      <c r="H80" s="495">
        <v>7</v>
      </c>
      <c r="I80" s="495">
        <v>6</v>
      </c>
      <c r="J80" s="495">
        <f>SUM(H80:I80)</f>
        <v>13</v>
      </c>
      <c r="K80" s="518">
        <f t="shared" si="25"/>
        <v>29.166666666666668</v>
      </c>
      <c r="L80" s="518">
        <f t="shared" si="26"/>
        <v>15.384615384615385</v>
      </c>
      <c r="M80" s="518">
        <f t="shared" si="27"/>
        <v>20.634920634920633</v>
      </c>
    </row>
    <row r="81" spans="1:14" ht="12" x14ac:dyDescent="0.2">
      <c r="A81" s="499" t="s">
        <v>553</v>
      </c>
      <c r="B81" s="495">
        <v>29</v>
      </c>
      <c r="C81" s="495">
        <v>96</v>
      </c>
      <c r="D81" s="495">
        <f>SUM(B81:C81)</f>
        <v>125</v>
      </c>
      <c r="E81" s="495">
        <v>12</v>
      </c>
      <c r="F81" s="495">
        <v>54</v>
      </c>
      <c r="G81" s="495">
        <f>SUM(E81:F81)</f>
        <v>66</v>
      </c>
      <c r="H81" s="495">
        <v>6</v>
      </c>
      <c r="I81" s="495">
        <v>31</v>
      </c>
      <c r="J81" s="495">
        <f>SUM(H81:I81)</f>
        <v>37</v>
      </c>
      <c r="K81" s="518">
        <f t="shared" si="25"/>
        <v>20.689655172413794</v>
      </c>
      <c r="L81" s="518">
        <f t="shared" si="26"/>
        <v>32.291666666666671</v>
      </c>
      <c r="M81" s="518">
        <f t="shared" si="27"/>
        <v>29.599999999999998</v>
      </c>
    </row>
    <row r="82" spans="1:14" ht="12" hidden="1" customHeight="1" x14ac:dyDescent="0.2">
      <c r="A82" s="499" t="s">
        <v>706</v>
      </c>
      <c r="B82" s="495"/>
      <c r="C82" s="495"/>
      <c r="D82" s="495">
        <f>SUM(B82:C82)</f>
        <v>0</v>
      </c>
      <c r="E82" s="495"/>
      <c r="F82" s="495"/>
      <c r="G82" s="495">
        <f>SUM(E82:F82)</f>
        <v>0</v>
      </c>
      <c r="H82" s="495"/>
      <c r="I82" s="495"/>
      <c r="J82" s="495">
        <f>SUM(H82:I82)</f>
        <v>0</v>
      </c>
      <c r="K82" s="518">
        <f t="shared" si="25"/>
        <v>0</v>
      </c>
      <c r="L82" s="518">
        <f t="shared" si="26"/>
        <v>0</v>
      </c>
      <c r="M82" s="518">
        <f t="shared" si="27"/>
        <v>0</v>
      </c>
    </row>
    <row r="83" spans="1:14" ht="12" x14ac:dyDescent="0.2">
      <c r="A83" s="505" t="s">
        <v>136</v>
      </c>
      <c r="B83" s="504">
        <f t="shared" ref="B83:J83" si="31">+B84+B92+B99+B106+B114+B119+B128+B135+B146+B152</f>
        <v>1517</v>
      </c>
      <c r="C83" s="504">
        <f t="shared" si="31"/>
        <v>2035</v>
      </c>
      <c r="D83" s="504">
        <f t="shared" si="31"/>
        <v>3552</v>
      </c>
      <c r="E83" s="504">
        <f t="shared" si="31"/>
        <v>682</v>
      </c>
      <c r="F83" s="504">
        <f t="shared" si="31"/>
        <v>1203</v>
      </c>
      <c r="G83" s="504">
        <f t="shared" si="31"/>
        <v>1885</v>
      </c>
      <c r="H83" s="504">
        <f t="shared" si="31"/>
        <v>219</v>
      </c>
      <c r="I83" s="504">
        <f t="shared" si="31"/>
        <v>432</v>
      </c>
      <c r="J83" s="504">
        <f t="shared" si="31"/>
        <v>651</v>
      </c>
      <c r="K83" s="503">
        <f t="shared" si="25"/>
        <v>14.436387607119313</v>
      </c>
      <c r="L83" s="503">
        <f t="shared" si="26"/>
        <v>21.22850122850123</v>
      </c>
      <c r="M83" s="503">
        <f t="shared" si="27"/>
        <v>18.327702702702702</v>
      </c>
    </row>
    <row r="84" spans="1:14" s="517" customFormat="1" ht="12" x14ac:dyDescent="0.2">
      <c r="A84" s="502" t="s">
        <v>135</v>
      </c>
      <c r="B84" s="501">
        <f t="shared" ref="B84:J84" si="32">SUM(B85:B91)</f>
        <v>121</v>
      </c>
      <c r="C84" s="501">
        <f t="shared" si="32"/>
        <v>189</v>
      </c>
      <c r="D84" s="501">
        <f t="shared" si="32"/>
        <v>310</v>
      </c>
      <c r="E84" s="501">
        <f t="shared" si="32"/>
        <v>61</v>
      </c>
      <c r="F84" s="501">
        <f t="shared" si="32"/>
        <v>105</v>
      </c>
      <c r="G84" s="501">
        <f t="shared" si="32"/>
        <v>166</v>
      </c>
      <c r="H84" s="501">
        <f t="shared" si="32"/>
        <v>16</v>
      </c>
      <c r="I84" s="501">
        <f t="shared" si="32"/>
        <v>57</v>
      </c>
      <c r="J84" s="501">
        <f t="shared" si="32"/>
        <v>73</v>
      </c>
      <c r="K84" s="500">
        <f t="shared" si="25"/>
        <v>13.223140495867769</v>
      </c>
      <c r="L84" s="500">
        <f t="shared" si="26"/>
        <v>30.158730158730158</v>
      </c>
      <c r="M84" s="500">
        <f t="shared" si="27"/>
        <v>23.548387096774192</v>
      </c>
      <c r="N84" s="487"/>
    </row>
    <row r="85" spans="1:14" ht="12" x14ac:dyDescent="0.2">
      <c r="A85" s="499" t="s">
        <v>588</v>
      </c>
      <c r="B85" s="497">
        <v>27</v>
      </c>
      <c r="C85" s="497">
        <v>21</v>
      </c>
      <c r="D85" s="495">
        <f t="shared" ref="D85:D91" si="33">SUM(B85:C85)</f>
        <v>48</v>
      </c>
      <c r="E85" s="497">
        <v>17</v>
      </c>
      <c r="F85" s="497">
        <v>15</v>
      </c>
      <c r="G85" s="495">
        <f t="shared" ref="G85:G91" si="34">SUM(E85:F85)</f>
        <v>32</v>
      </c>
      <c r="H85" s="497">
        <v>4</v>
      </c>
      <c r="I85" s="497">
        <v>8</v>
      </c>
      <c r="J85" s="495">
        <f t="shared" ref="J85:J91" si="35">SUM(H85:I85)</f>
        <v>12</v>
      </c>
      <c r="K85" s="494">
        <f t="shared" si="25"/>
        <v>14.814814814814813</v>
      </c>
      <c r="L85" s="494">
        <f t="shared" si="26"/>
        <v>38.095238095238095</v>
      </c>
      <c r="M85" s="494">
        <f t="shared" si="27"/>
        <v>25</v>
      </c>
    </row>
    <row r="86" spans="1:14" ht="24" x14ac:dyDescent="0.2">
      <c r="A86" s="506" t="s">
        <v>536</v>
      </c>
      <c r="B86" s="497">
        <v>12</v>
      </c>
      <c r="C86" s="497">
        <v>26</v>
      </c>
      <c r="D86" s="495">
        <f t="shared" si="33"/>
        <v>38</v>
      </c>
      <c r="E86" s="497">
        <v>3</v>
      </c>
      <c r="F86" s="497">
        <v>10</v>
      </c>
      <c r="G86" s="495">
        <f t="shared" si="34"/>
        <v>13</v>
      </c>
      <c r="H86" s="497"/>
      <c r="I86" s="497">
        <v>8</v>
      </c>
      <c r="J86" s="495">
        <f t="shared" si="35"/>
        <v>8</v>
      </c>
      <c r="K86" s="494">
        <f t="shared" si="25"/>
        <v>0</v>
      </c>
      <c r="L86" s="494">
        <f t="shared" si="26"/>
        <v>30.76923076923077</v>
      </c>
      <c r="M86" s="494">
        <f t="shared" si="27"/>
        <v>21.052631578947366</v>
      </c>
    </row>
    <row r="87" spans="1:14" ht="12" x14ac:dyDescent="0.2">
      <c r="A87" s="499" t="s">
        <v>539</v>
      </c>
      <c r="B87" s="497">
        <v>19</v>
      </c>
      <c r="C87" s="497">
        <v>26</v>
      </c>
      <c r="D87" s="495">
        <f t="shared" si="33"/>
        <v>45</v>
      </c>
      <c r="E87" s="497">
        <v>6</v>
      </c>
      <c r="F87" s="497">
        <v>19</v>
      </c>
      <c r="G87" s="495">
        <f t="shared" si="34"/>
        <v>25</v>
      </c>
      <c r="H87" s="497"/>
      <c r="I87" s="497">
        <v>5</v>
      </c>
      <c r="J87" s="495">
        <f t="shared" si="35"/>
        <v>5</v>
      </c>
      <c r="K87" s="494">
        <f t="shared" si="25"/>
        <v>0</v>
      </c>
      <c r="L87" s="494">
        <f t="shared" si="26"/>
        <v>19.230769230769234</v>
      </c>
      <c r="M87" s="494">
        <f t="shared" si="27"/>
        <v>11.111111111111111</v>
      </c>
    </row>
    <row r="88" spans="1:14" s="488" customFormat="1" ht="12" x14ac:dyDescent="0.2">
      <c r="A88" s="499" t="s">
        <v>541</v>
      </c>
      <c r="B88" s="497">
        <v>27</v>
      </c>
      <c r="C88" s="497">
        <v>22</v>
      </c>
      <c r="D88" s="495">
        <f t="shared" si="33"/>
        <v>49</v>
      </c>
      <c r="E88" s="497">
        <v>26</v>
      </c>
      <c r="F88" s="497">
        <v>16</v>
      </c>
      <c r="G88" s="495">
        <f t="shared" si="34"/>
        <v>42</v>
      </c>
      <c r="H88" s="497">
        <v>10</v>
      </c>
      <c r="I88" s="497">
        <v>10</v>
      </c>
      <c r="J88" s="495">
        <f t="shared" si="35"/>
        <v>20</v>
      </c>
      <c r="K88" s="494">
        <f t="shared" si="25"/>
        <v>37.037037037037038</v>
      </c>
      <c r="L88" s="494">
        <f t="shared" si="26"/>
        <v>45.454545454545453</v>
      </c>
      <c r="M88" s="494">
        <f t="shared" si="27"/>
        <v>40.816326530612244</v>
      </c>
      <c r="N88" s="487"/>
    </row>
    <row r="89" spans="1:14" ht="12" x14ac:dyDescent="0.2">
      <c r="A89" s="499" t="s">
        <v>562</v>
      </c>
      <c r="B89" s="497">
        <v>5</v>
      </c>
      <c r="C89" s="497">
        <v>32</v>
      </c>
      <c r="D89" s="495">
        <f t="shared" si="33"/>
        <v>37</v>
      </c>
      <c r="E89" s="497">
        <v>1</v>
      </c>
      <c r="F89" s="497">
        <v>13</v>
      </c>
      <c r="G89" s="495">
        <f t="shared" si="34"/>
        <v>14</v>
      </c>
      <c r="H89" s="497"/>
      <c r="I89" s="497">
        <v>1</v>
      </c>
      <c r="J89" s="495">
        <f t="shared" si="35"/>
        <v>1</v>
      </c>
      <c r="K89" s="494">
        <f t="shared" si="25"/>
        <v>0</v>
      </c>
      <c r="L89" s="494">
        <f t="shared" si="26"/>
        <v>3.125</v>
      </c>
      <c r="M89" s="494">
        <f t="shared" si="27"/>
        <v>2.7027027027027026</v>
      </c>
    </row>
    <row r="90" spans="1:14" ht="12" x14ac:dyDescent="0.2">
      <c r="A90" s="499" t="s">
        <v>519</v>
      </c>
      <c r="B90" s="497">
        <v>7</v>
      </c>
      <c r="C90" s="497">
        <v>41</v>
      </c>
      <c r="D90" s="495">
        <f t="shared" si="33"/>
        <v>48</v>
      </c>
      <c r="E90" s="497">
        <v>1</v>
      </c>
      <c r="F90" s="497">
        <v>25</v>
      </c>
      <c r="G90" s="495">
        <f t="shared" si="34"/>
        <v>26</v>
      </c>
      <c r="H90" s="497"/>
      <c r="I90" s="497">
        <v>18</v>
      </c>
      <c r="J90" s="495">
        <f t="shared" si="35"/>
        <v>18</v>
      </c>
      <c r="K90" s="494">
        <f t="shared" si="25"/>
        <v>0</v>
      </c>
      <c r="L90" s="494">
        <f t="shared" si="26"/>
        <v>43.902439024390247</v>
      </c>
      <c r="M90" s="494">
        <f t="shared" si="27"/>
        <v>37.5</v>
      </c>
    </row>
    <row r="91" spans="1:14" ht="12" x14ac:dyDescent="0.2">
      <c r="A91" s="499" t="s">
        <v>515</v>
      </c>
      <c r="B91" s="497">
        <v>24</v>
      </c>
      <c r="C91" s="497">
        <v>21</v>
      </c>
      <c r="D91" s="495">
        <f t="shared" si="33"/>
        <v>45</v>
      </c>
      <c r="E91" s="497">
        <v>7</v>
      </c>
      <c r="F91" s="497">
        <v>7</v>
      </c>
      <c r="G91" s="495">
        <f t="shared" si="34"/>
        <v>14</v>
      </c>
      <c r="H91" s="497">
        <v>2</v>
      </c>
      <c r="I91" s="497">
        <v>7</v>
      </c>
      <c r="J91" s="495">
        <f t="shared" si="35"/>
        <v>9</v>
      </c>
      <c r="K91" s="494">
        <f t="shared" si="25"/>
        <v>8.3333333333333321</v>
      </c>
      <c r="L91" s="494">
        <f t="shared" si="26"/>
        <v>33.333333333333329</v>
      </c>
      <c r="M91" s="494">
        <f t="shared" si="27"/>
        <v>20</v>
      </c>
    </row>
    <row r="92" spans="1:14" ht="12" x14ac:dyDescent="0.2">
      <c r="A92" s="502" t="s">
        <v>133</v>
      </c>
      <c r="B92" s="501">
        <f t="shared" ref="B92:J92" si="36">SUM(B93:B98)</f>
        <v>105</v>
      </c>
      <c r="C92" s="501">
        <f t="shared" si="36"/>
        <v>174</v>
      </c>
      <c r="D92" s="501">
        <f t="shared" si="36"/>
        <v>279</v>
      </c>
      <c r="E92" s="501">
        <f t="shared" si="36"/>
        <v>63</v>
      </c>
      <c r="F92" s="501">
        <f t="shared" si="36"/>
        <v>143</v>
      </c>
      <c r="G92" s="501">
        <f t="shared" si="36"/>
        <v>206</v>
      </c>
      <c r="H92" s="501">
        <f t="shared" si="36"/>
        <v>24</v>
      </c>
      <c r="I92" s="501">
        <f t="shared" si="36"/>
        <v>24</v>
      </c>
      <c r="J92" s="501">
        <f t="shared" si="36"/>
        <v>48</v>
      </c>
      <c r="K92" s="500">
        <f t="shared" si="25"/>
        <v>22.857142857142858</v>
      </c>
      <c r="L92" s="500">
        <f t="shared" si="26"/>
        <v>13.793103448275861</v>
      </c>
      <c r="M92" s="500">
        <f t="shared" si="27"/>
        <v>17.20430107526882</v>
      </c>
    </row>
    <row r="93" spans="1:14" s="488" customFormat="1" ht="12" x14ac:dyDescent="0.2">
      <c r="A93" s="499" t="s">
        <v>564</v>
      </c>
      <c r="B93" s="497">
        <v>33</v>
      </c>
      <c r="C93" s="497">
        <v>6</v>
      </c>
      <c r="D93" s="495">
        <f t="shared" ref="D93:D98" si="37">SUM(B93:C93)</f>
        <v>39</v>
      </c>
      <c r="E93" s="497">
        <v>16</v>
      </c>
      <c r="F93" s="497">
        <v>2</v>
      </c>
      <c r="G93" s="495">
        <f t="shared" ref="G93:G98" si="38">SUM(E93:F93)</f>
        <v>18</v>
      </c>
      <c r="H93" s="497">
        <v>8</v>
      </c>
      <c r="I93" s="497">
        <v>1</v>
      </c>
      <c r="J93" s="495">
        <f t="shared" ref="J93:J98" si="39">SUM(H93:I93)</f>
        <v>9</v>
      </c>
      <c r="K93" s="494">
        <f t="shared" si="25"/>
        <v>24.242424242424242</v>
      </c>
      <c r="L93" s="494">
        <f t="shared" si="26"/>
        <v>16.666666666666664</v>
      </c>
      <c r="M93" s="494">
        <f t="shared" si="27"/>
        <v>23.076923076923077</v>
      </c>
      <c r="N93" s="487"/>
    </row>
    <row r="94" spans="1:14" ht="12" x14ac:dyDescent="0.2">
      <c r="A94" s="499" t="s">
        <v>588</v>
      </c>
      <c r="B94" s="497">
        <v>14</v>
      </c>
      <c r="C94" s="497">
        <v>31</v>
      </c>
      <c r="D94" s="495">
        <f t="shared" si="37"/>
        <v>45</v>
      </c>
      <c r="E94" s="497">
        <v>10</v>
      </c>
      <c r="F94" s="497">
        <v>29</v>
      </c>
      <c r="G94" s="495">
        <f t="shared" si="38"/>
        <v>39</v>
      </c>
      <c r="H94" s="497">
        <v>5</v>
      </c>
      <c r="I94" s="497">
        <v>4</v>
      </c>
      <c r="J94" s="495">
        <f t="shared" si="39"/>
        <v>9</v>
      </c>
      <c r="K94" s="494">
        <f t="shared" si="25"/>
        <v>35.714285714285715</v>
      </c>
      <c r="L94" s="494">
        <f t="shared" si="26"/>
        <v>12.903225806451612</v>
      </c>
      <c r="M94" s="494">
        <f t="shared" si="27"/>
        <v>20</v>
      </c>
    </row>
    <row r="95" spans="1:14" ht="12" x14ac:dyDescent="0.2">
      <c r="A95" s="499" t="s">
        <v>539</v>
      </c>
      <c r="B95" s="497">
        <v>14</v>
      </c>
      <c r="C95" s="497">
        <v>34</v>
      </c>
      <c r="D95" s="495">
        <f t="shared" si="37"/>
        <v>48</v>
      </c>
      <c r="E95" s="497">
        <v>9</v>
      </c>
      <c r="F95" s="497">
        <v>31</v>
      </c>
      <c r="G95" s="495">
        <f t="shared" si="38"/>
        <v>40</v>
      </c>
      <c r="H95" s="497">
        <v>0</v>
      </c>
      <c r="I95" s="497">
        <v>0</v>
      </c>
      <c r="J95" s="495">
        <f t="shared" si="39"/>
        <v>0</v>
      </c>
      <c r="K95" s="494">
        <f t="shared" si="25"/>
        <v>0</v>
      </c>
      <c r="L95" s="494">
        <f t="shared" si="26"/>
        <v>0</v>
      </c>
      <c r="M95" s="494">
        <f t="shared" si="27"/>
        <v>0</v>
      </c>
    </row>
    <row r="96" spans="1:14" ht="12" x14ac:dyDescent="0.2">
      <c r="A96" s="499" t="s">
        <v>541</v>
      </c>
      <c r="B96" s="497">
        <v>17</v>
      </c>
      <c r="C96" s="497">
        <v>33</v>
      </c>
      <c r="D96" s="495">
        <f t="shared" si="37"/>
        <v>50</v>
      </c>
      <c r="E96" s="497">
        <v>12</v>
      </c>
      <c r="F96" s="497">
        <v>30</v>
      </c>
      <c r="G96" s="495">
        <f t="shared" si="38"/>
        <v>42</v>
      </c>
      <c r="H96" s="497">
        <v>6</v>
      </c>
      <c r="I96" s="497">
        <v>13</v>
      </c>
      <c r="J96" s="495">
        <f t="shared" si="39"/>
        <v>19</v>
      </c>
      <c r="K96" s="494">
        <f t="shared" si="25"/>
        <v>35.294117647058826</v>
      </c>
      <c r="L96" s="494">
        <f t="shared" si="26"/>
        <v>39.393939393939391</v>
      </c>
      <c r="M96" s="494">
        <f t="shared" si="27"/>
        <v>38</v>
      </c>
    </row>
    <row r="97" spans="1:14" ht="12" x14ac:dyDescent="0.2">
      <c r="A97" s="499" t="s">
        <v>590</v>
      </c>
      <c r="B97" s="497">
        <v>19</v>
      </c>
      <c r="C97" s="497">
        <v>29</v>
      </c>
      <c r="D97" s="495">
        <f t="shared" si="37"/>
        <v>48</v>
      </c>
      <c r="E97" s="497">
        <v>12</v>
      </c>
      <c r="F97" s="497">
        <v>23</v>
      </c>
      <c r="G97" s="495">
        <f t="shared" si="38"/>
        <v>35</v>
      </c>
      <c r="H97" s="497">
        <v>3</v>
      </c>
      <c r="I97" s="497">
        <v>4</v>
      </c>
      <c r="J97" s="495">
        <f t="shared" si="39"/>
        <v>7</v>
      </c>
      <c r="K97" s="494">
        <f t="shared" si="25"/>
        <v>15.789473684210526</v>
      </c>
      <c r="L97" s="494">
        <f t="shared" si="26"/>
        <v>13.793103448275861</v>
      </c>
      <c r="M97" s="494">
        <f t="shared" si="27"/>
        <v>14.583333333333334</v>
      </c>
    </row>
    <row r="98" spans="1:14" ht="12" x14ac:dyDescent="0.2">
      <c r="A98" s="499" t="s">
        <v>548</v>
      </c>
      <c r="B98" s="497">
        <v>8</v>
      </c>
      <c r="C98" s="497">
        <v>41</v>
      </c>
      <c r="D98" s="495">
        <f t="shared" si="37"/>
        <v>49</v>
      </c>
      <c r="E98" s="497">
        <v>4</v>
      </c>
      <c r="F98" s="497">
        <v>28</v>
      </c>
      <c r="G98" s="495">
        <f t="shared" si="38"/>
        <v>32</v>
      </c>
      <c r="H98" s="497">
        <v>2</v>
      </c>
      <c r="I98" s="497">
        <v>2</v>
      </c>
      <c r="J98" s="495">
        <f t="shared" si="39"/>
        <v>4</v>
      </c>
      <c r="K98" s="494">
        <f t="shared" si="25"/>
        <v>25</v>
      </c>
      <c r="L98" s="494">
        <f t="shared" si="26"/>
        <v>4.8780487804878048</v>
      </c>
      <c r="M98" s="494">
        <f t="shared" si="27"/>
        <v>8.1632653061224492</v>
      </c>
    </row>
    <row r="99" spans="1:14" ht="12" x14ac:dyDescent="0.2">
      <c r="A99" s="502" t="s">
        <v>132</v>
      </c>
      <c r="B99" s="501">
        <f t="shared" ref="B99:J99" si="40">SUM(B100:B105)</f>
        <v>120</v>
      </c>
      <c r="C99" s="501">
        <f t="shared" si="40"/>
        <v>175</v>
      </c>
      <c r="D99" s="501">
        <f t="shared" si="40"/>
        <v>295</v>
      </c>
      <c r="E99" s="501">
        <f t="shared" si="40"/>
        <v>54</v>
      </c>
      <c r="F99" s="501">
        <f t="shared" si="40"/>
        <v>127</v>
      </c>
      <c r="G99" s="501">
        <f t="shared" si="40"/>
        <v>181</v>
      </c>
      <c r="H99" s="501">
        <f t="shared" si="40"/>
        <v>30</v>
      </c>
      <c r="I99" s="501">
        <f t="shared" si="40"/>
        <v>56</v>
      </c>
      <c r="J99" s="501">
        <f t="shared" si="40"/>
        <v>86</v>
      </c>
      <c r="K99" s="500">
        <f t="shared" si="25"/>
        <v>25</v>
      </c>
      <c r="L99" s="500">
        <f t="shared" si="26"/>
        <v>32</v>
      </c>
      <c r="M99" s="500">
        <f t="shared" si="27"/>
        <v>29.152542372881356</v>
      </c>
    </row>
    <row r="100" spans="1:14" ht="12" x14ac:dyDescent="0.2">
      <c r="A100" s="499" t="s">
        <v>564</v>
      </c>
      <c r="B100" s="497">
        <v>36</v>
      </c>
      <c r="C100" s="497">
        <v>12</v>
      </c>
      <c r="D100" s="495">
        <f t="shared" ref="D100:D105" si="41">SUM(B100:C100)</f>
        <v>48</v>
      </c>
      <c r="E100" s="497">
        <v>11</v>
      </c>
      <c r="F100" s="497">
        <v>7</v>
      </c>
      <c r="G100" s="495">
        <f t="shared" ref="G100:G105" si="42">SUM(E100:F100)</f>
        <v>18</v>
      </c>
      <c r="H100" s="497">
        <v>9</v>
      </c>
      <c r="I100" s="497">
        <v>1</v>
      </c>
      <c r="J100" s="495">
        <f t="shared" ref="J100:J105" si="43">SUM(H100:I100)</f>
        <v>10</v>
      </c>
      <c r="K100" s="494">
        <f t="shared" si="25"/>
        <v>25</v>
      </c>
      <c r="L100" s="494">
        <f t="shared" si="26"/>
        <v>8.3333333333333321</v>
      </c>
      <c r="M100" s="494">
        <f t="shared" si="27"/>
        <v>20.833333333333336</v>
      </c>
    </row>
    <row r="101" spans="1:14" s="488" customFormat="1" ht="12" x14ac:dyDescent="0.2">
      <c r="A101" s="499" t="s">
        <v>588</v>
      </c>
      <c r="B101" s="497">
        <v>17</v>
      </c>
      <c r="C101" s="497">
        <v>32</v>
      </c>
      <c r="D101" s="495">
        <f t="shared" si="41"/>
        <v>49</v>
      </c>
      <c r="E101" s="497">
        <v>12</v>
      </c>
      <c r="F101" s="497">
        <v>22</v>
      </c>
      <c r="G101" s="495">
        <f t="shared" si="42"/>
        <v>34</v>
      </c>
      <c r="H101" s="497">
        <v>4</v>
      </c>
      <c r="I101" s="497">
        <v>7</v>
      </c>
      <c r="J101" s="495">
        <f t="shared" si="43"/>
        <v>11</v>
      </c>
      <c r="K101" s="494">
        <f t="shared" ref="K101:K110" si="44">IF(H101=0,0,(H101/B101)*100)</f>
        <v>23.52941176470588</v>
      </c>
      <c r="L101" s="494">
        <f t="shared" ref="L101:L110" si="45">IF(I101=0,0,(I101/C101)*100)</f>
        <v>21.875</v>
      </c>
      <c r="M101" s="494">
        <f t="shared" ref="M101:M110" si="46">IF(J101=0,0,(J101/D101)*100)</f>
        <v>22.448979591836736</v>
      </c>
      <c r="N101" s="487"/>
    </row>
    <row r="102" spans="1:14" ht="12" x14ac:dyDescent="0.2">
      <c r="A102" s="499" t="s">
        <v>539</v>
      </c>
      <c r="B102" s="497">
        <v>18</v>
      </c>
      <c r="C102" s="497">
        <v>28</v>
      </c>
      <c r="D102" s="495">
        <f t="shared" si="41"/>
        <v>46</v>
      </c>
      <c r="E102" s="497">
        <v>6</v>
      </c>
      <c r="F102" s="497">
        <v>19</v>
      </c>
      <c r="G102" s="495">
        <f t="shared" si="42"/>
        <v>25</v>
      </c>
      <c r="H102" s="497">
        <v>4</v>
      </c>
      <c r="I102" s="497">
        <v>4</v>
      </c>
      <c r="J102" s="495">
        <f t="shared" si="43"/>
        <v>8</v>
      </c>
      <c r="K102" s="494">
        <f t="shared" si="44"/>
        <v>22.222222222222221</v>
      </c>
      <c r="L102" s="494">
        <f t="shared" si="45"/>
        <v>14.285714285714285</v>
      </c>
      <c r="M102" s="494">
        <f t="shared" si="46"/>
        <v>17.391304347826086</v>
      </c>
    </row>
    <row r="103" spans="1:14" ht="12" x14ac:dyDescent="0.2">
      <c r="A103" s="499" t="s">
        <v>541</v>
      </c>
      <c r="B103" s="497">
        <v>18</v>
      </c>
      <c r="C103" s="497">
        <v>32</v>
      </c>
      <c r="D103" s="495">
        <f t="shared" si="41"/>
        <v>50</v>
      </c>
      <c r="E103" s="497">
        <v>12</v>
      </c>
      <c r="F103" s="497">
        <v>23</v>
      </c>
      <c r="G103" s="495">
        <f t="shared" si="42"/>
        <v>35</v>
      </c>
      <c r="H103" s="497">
        <v>4</v>
      </c>
      <c r="I103" s="497">
        <v>14</v>
      </c>
      <c r="J103" s="495">
        <f t="shared" si="43"/>
        <v>18</v>
      </c>
      <c r="K103" s="494">
        <f t="shared" si="44"/>
        <v>22.222222222222221</v>
      </c>
      <c r="L103" s="494">
        <f t="shared" si="45"/>
        <v>43.75</v>
      </c>
      <c r="M103" s="494">
        <f t="shared" si="46"/>
        <v>36</v>
      </c>
    </row>
    <row r="104" spans="1:14" ht="12" x14ac:dyDescent="0.2">
      <c r="A104" s="499" t="s">
        <v>590</v>
      </c>
      <c r="B104" s="497">
        <v>24</v>
      </c>
      <c r="C104" s="497">
        <v>26</v>
      </c>
      <c r="D104" s="495">
        <f t="shared" si="41"/>
        <v>50</v>
      </c>
      <c r="E104" s="497">
        <v>11</v>
      </c>
      <c r="F104" s="497">
        <v>14</v>
      </c>
      <c r="G104" s="495">
        <f t="shared" si="42"/>
        <v>25</v>
      </c>
      <c r="H104" s="497">
        <v>7</v>
      </c>
      <c r="I104" s="497">
        <v>5</v>
      </c>
      <c r="J104" s="495">
        <f t="shared" si="43"/>
        <v>12</v>
      </c>
      <c r="K104" s="494">
        <f t="shared" si="44"/>
        <v>29.166666666666668</v>
      </c>
      <c r="L104" s="494">
        <f t="shared" si="45"/>
        <v>19.230769230769234</v>
      </c>
      <c r="M104" s="494">
        <f t="shared" si="46"/>
        <v>24</v>
      </c>
    </row>
    <row r="105" spans="1:14" ht="12" x14ac:dyDescent="0.2">
      <c r="A105" s="499" t="s">
        <v>548</v>
      </c>
      <c r="B105" s="497">
        <v>7</v>
      </c>
      <c r="C105" s="497">
        <v>45</v>
      </c>
      <c r="D105" s="495">
        <f t="shared" si="41"/>
        <v>52</v>
      </c>
      <c r="E105" s="497">
        <v>2</v>
      </c>
      <c r="F105" s="497">
        <v>42</v>
      </c>
      <c r="G105" s="495">
        <f t="shared" si="42"/>
        <v>44</v>
      </c>
      <c r="H105" s="497">
        <v>2</v>
      </c>
      <c r="I105" s="497">
        <v>25</v>
      </c>
      <c r="J105" s="495">
        <f t="shared" si="43"/>
        <v>27</v>
      </c>
      <c r="K105" s="494">
        <f t="shared" si="44"/>
        <v>28.571428571428569</v>
      </c>
      <c r="L105" s="494">
        <f t="shared" si="45"/>
        <v>55.555555555555557</v>
      </c>
      <c r="M105" s="494">
        <f t="shared" si="46"/>
        <v>51.923076923076927</v>
      </c>
    </row>
    <row r="106" spans="1:14" ht="12" x14ac:dyDescent="0.2">
      <c r="A106" s="502" t="s">
        <v>131</v>
      </c>
      <c r="B106" s="501">
        <f t="shared" ref="B106:J106" si="47">SUM(B107:B113)</f>
        <v>132</v>
      </c>
      <c r="C106" s="501">
        <f t="shared" si="47"/>
        <v>141</v>
      </c>
      <c r="D106" s="501">
        <f t="shared" si="47"/>
        <v>273</v>
      </c>
      <c r="E106" s="501">
        <f t="shared" si="47"/>
        <v>71</v>
      </c>
      <c r="F106" s="501">
        <f t="shared" si="47"/>
        <v>90</v>
      </c>
      <c r="G106" s="501">
        <f t="shared" si="47"/>
        <v>161</v>
      </c>
      <c r="H106" s="501">
        <f t="shared" si="47"/>
        <v>10</v>
      </c>
      <c r="I106" s="501">
        <f t="shared" si="47"/>
        <v>31</v>
      </c>
      <c r="J106" s="501">
        <f t="shared" si="47"/>
        <v>41</v>
      </c>
      <c r="K106" s="500">
        <f t="shared" si="44"/>
        <v>7.5757575757575761</v>
      </c>
      <c r="L106" s="500">
        <f t="shared" si="45"/>
        <v>21.98581560283688</v>
      </c>
      <c r="M106" s="500">
        <f t="shared" si="46"/>
        <v>15.018315018315018</v>
      </c>
    </row>
    <row r="107" spans="1:14" ht="12" x14ac:dyDescent="0.2">
      <c r="A107" s="499" t="s">
        <v>514</v>
      </c>
      <c r="B107" s="497">
        <v>37</v>
      </c>
      <c r="C107" s="497">
        <v>8</v>
      </c>
      <c r="D107" s="495">
        <f>SUM(B107:C107)</f>
        <v>45</v>
      </c>
      <c r="E107" s="497">
        <v>17</v>
      </c>
      <c r="F107" s="497">
        <v>5</v>
      </c>
      <c r="G107" s="495">
        <f>SUM(E107:F107)</f>
        <v>22</v>
      </c>
      <c r="H107" s="497">
        <v>0</v>
      </c>
      <c r="I107" s="497">
        <v>0</v>
      </c>
      <c r="J107" s="495">
        <f>SUM(H107:I107)</f>
        <v>0</v>
      </c>
      <c r="K107" s="494">
        <f t="shared" si="44"/>
        <v>0</v>
      </c>
      <c r="L107" s="494">
        <f t="shared" si="45"/>
        <v>0</v>
      </c>
      <c r="M107" s="494">
        <f t="shared" si="46"/>
        <v>0</v>
      </c>
    </row>
    <row r="108" spans="1:14" ht="12" x14ac:dyDescent="0.2">
      <c r="A108" s="499" t="s">
        <v>539</v>
      </c>
      <c r="B108" s="497">
        <v>19</v>
      </c>
      <c r="C108" s="497">
        <v>28</v>
      </c>
      <c r="D108" s="495">
        <f>SUM(B108:C108)</f>
        <v>47</v>
      </c>
      <c r="E108" s="497">
        <v>4</v>
      </c>
      <c r="F108" s="497">
        <v>3</v>
      </c>
      <c r="G108" s="495">
        <f>SUM(E108:F108)</f>
        <v>7</v>
      </c>
      <c r="H108" s="497">
        <v>2</v>
      </c>
      <c r="I108" s="497">
        <v>1</v>
      </c>
      <c r="J108" s="495">
        <f>SUM(H108:I108)</f>
        <v>3</v>
      </c>
      <c r="K108" s="494">
        <f t="shared" si="44"/>
        <v>10.526315789473683</v>
      </c>
      <c r="L108" s="494">
        <f t="shared" si="45"/>
        <v>3.5714285714285712</v>
      </c>
      <c r="M108" s="494">
        <f t="shared" si="46"/>
        <v>6.3829787234042552</v>
      </c>
    </row>
    <row r="109" spans="1:14" ht="12" x14ac:dyDescent="0.2">
      <c r="A109" s="499" t="s">
        <v>541</v>
      </c>
      <c r="B109" s="497">
        <v>20</v>
      </c>
      <c r="C109" s="497">
        <v>22</v>
      </c>
      <c r="D109" s="495">
        <f>SUM(B109:C109)</f>
        <v>42</v>
      </c>
      <c r="E109" s="497">
        <v>14</v>
      </c>
      <c r="F109" s="497">
        <v>22</v>
      </c>
      <c r="G109" s="495">
        <f>SUM(E109:F109)</f>
        <v>36</v>
      </c>
      <c r="H109" s="497">
        <v>4</v>
      </c>
      <c r="I109" s="497">
        <v>7</v>
      </c>
      <c r="J109" s="495">
        <f>SUM(H109:I109)</f>
        <v>11</v>
      </c>
      <c r="K109" s="494">
        <f t="shared" si="44"/>
        <v>20</v>
      </c>
      <c r="L109" s="494">
        <f t="shared" si="45"/>
        <v>31.818181818181817</v>
      </c>
      <c r="M109" s="494">
        <f t="shared" si="46"/>
        <v>26.190476190476193</v>
      </c>
    </row>
    <row r="110" spans="1:14" ht="12" x14ac:dyDescent="0.2">
      <c r="A110" s="499" t="s">
        <v>590</v>
      </c>
      <c r="B110" s="497">
        <v>25</v>
      </c>
      <c r="C110" s="497">
        <v>20</v>
      </c>
      <c r="D110" s="495">
        <f>SUM(B110:C110)</f>
        <v>45</v>
      </c>
      <c r="E110" s="497">
        <v>20</v>
      </c>
      <c r="F110" s="497">
        <v>14</v>
      </c>
      <c r="G110" s="495">
        <f>SUM(E110:F110)</f>
        <v>34</v>
      </c>
      <c r="H110" s="497">
        <v>2</v>
      </c>
      <c r="I110" s="497">
        <v>5</v>
      </c>
      <c r="J110" s="495">
        <f>SUM(H110:I110)</f>
        <v>7</v>
      </c>
      <c r="K110" s="494">
        <f t="shared" si="44"/>
        <v>8</v>
      </c>
      <c r="L110" s="494">
        <f t="shared" si="45"/>
        <v>25</v>
      </c>
      <c r="M110" s="494">
        <f t="shared" si="46"/>
        <v>15.555555555555555</v>
      </c>
    </row>
    <row r="111" spans="1:14" ht="12" x14ac:dyDescent="0.2">
      <c r="A111" s="516" t="s">
        <v>349</v>
      </c>
      <c r="B111" s="515"/>
      <c r="C111" s="515"/>
      <c r="D111" s="515"/>
      <c r="E111" s="515"/>
      <c r="F111" s="515"/>
      <c r="G111" s="515"/>
      <c r="H111" s="515"/>
      <c r="I111" s="515"/>
      <c r="J111" s="515"/>
      <c r="K111" s="514"/>
      <c r="L111" s="514"/>
      <c r="M111" s="514"/>
    </row>
    <row r="112" spans="1:14" ht="12" x14ac:dyDescent="0.2">
      <c r="A112" s="513" t="s">
        <v>588</v>
      </c>
      <c r="B112" s="497">
        <v>20</v>
      </c>
      <c r="C112" s="497">
        <v>24</v>
      </c>
      <c r="D112" s="495">
        <f>SUM(B112:C112)</f>
        <v>44</v>
      </c>
      <c r="E112" s="497">
        <v>8</v>
      </c>
      <c r="F112" s="497">
        <v>14</v>
      </c>
      <c r="G112" s="495">
        <f>SUM(E112:F112)</f>
        <v>22</v>
      </c>
      <c r="H112" s="497">
        <v>0</v>
      </c>
      <c r="I112" s="497">
        <v>7</v>
      </c>
      <c r="J112" s="495">
        <f>SUM(H112:I112)</f>
        <v>7</v>
      </c>
      <c r="K112" s="494">
        <f t="shared" ref="K112:K143" si="48">IF(H112=0,0,(H112/B112)*100)</f>
        <v>0</v>
      </c>
      <c r="L112" s="494">
        <f t="shared" ref="L112:L143" si="49">IF(I112=0,0,(I112/C112)*100)</f>
        <v>29.166666666666668</v>
      </c>
      <c r="M112" s="494">
        <f t="shared" ref="M112:M143" si="50">IF(J112=0,0,(J112/D112)*100)</f>
        <v>15.909090909090908</v>
      </c>
    </row>
    <row r="113" spans="1:14" ht="12" x14ac:dyDescent="0.2">
      <c r="A113" s="513" t="s">
        <v>548</v>
      </c>
      <c r="B113" s="497">
        <v>11</v>
      </c>
      <c r="C113" s="497">
        <v>39</v>
      </c>
      <c r="D113" s="495">
        <f>SUM(B113:C113)</f>
        <v>50</v>
      </c>
      <c r="E113" s="497">
        <v>8</v>
      </c>
      <c r="F113" s="497">
        <v>32</v>
      </c>
      <c r="G113" s="495">
        <f>SUM(E113:F113)</f>
        <v>40</v>
      </c>
      <c r="H113" s="497">
        <v>2</v>
      </c>
      <c r="I113" s="497">
        <v>11</v>
      </c>
      <c r="J113" s="495">
        <f>SUM(H113:I113)</f>
        <v>13</v>
      </c>
      <c r="K113" s="494">
        <f t="shared" si="48"/>
        <v>18.181818181818183</v>
      </c>
      <c r="L113" s="494">
        <f t="shared" si="49"/>
        <v>28.205128205128204</v>
      </c>
      <c r="M113" s="494">
        <f t="shared" si="50"/>
        <v>26</v>
      </c>
    </row>
    <row r="114" spans="1:14" s="488" customFormat="1" ht="12" x14ac:dyDescent="0.2">
      <c r="A114" s="502" t="s">
        <v>130</v>
      </c>
      <c r="B114" s="501">
        <f t="shared" ref="B114:J114" si="51">SUM(B115:B118)</f>
        <v>60</v>
      </c>
      <c r="C114" s="501">
        <f t="shared" si="51"/>
        <v>71</v>
      </c>
      <c r="D114" s="501">
        <f t="shared" si="51"/>
        <v>131</v>
      </c>
      <c r="E114" s="501">
        <f t="shared" si="51"/>
        <v>28</v>
      </c>
      <c r="F114" s="501">
        <f t="shared" si="51"/>
        <v>38</v>
      </c>
      <c r="G114" s="501">
        <f t="shared" si="51"/>
        <v>66</v>
      </c>
      <c r="H114" s="501">
        <f t="shared" si="51"/>
        <v>13</v>
      </c>
      <c r="I114" s="501">
        <f t="shared" si="51"/>
        <v>13</v>
      </c>
      <c r="J114" s="501">
        <f t="shared" si="51"/>
        <v>26</v>
      </c>
      <c r="K114" s="500">
        <f t="shared" si="48"/>
        <v>21.666666666666668</v>
      </c>
      <c r="L114" s="500">
        <f t="shared" si="49"/>
        <v>18.30985915492958</v>
      </c>
      <c r="M114" s="500">
        <f t="shared" si="50"/>
        <v>19.847328244274809</v>
      </c>
      <c r="N114" s="490"/>
    </row>
    <row r="115" spans="1:14" ht="12" x14ac:dyDescent="0.2">
      <c r="A115" s="507" t="s">
        <v>510</v>
      </c>
      <c r="B115" s="496">
        <v>16</v>
      </c>
      <c r="C115" s="496">
        <v>12</v>
      </c>
      <c r="D115" s="495">
        <f>SUM(B115:C115)</f>
        <v>28</v>
      </c>
      <c r="E115" s="496">
        <v>9</v>
      </c>
      <c r="F115" s="496">
        <v>4</v>
      </c>
      <c r="G115" s="495">
        <f>SUM(E115:F115)</f>
        <v>13</v>
      </c>
      <c r="H115" s="496">
        <v>4</v>
      </c>
      <c r="I115" s="496">
        <v>3</v>
      </c>
      <c r="J115" s="495">
        <f>SUM(H115:I115)</f>
        <v>7</v>
      </c>
      <c r="K115" s="494">
        <f t="shared" si="48"/>
        <v>25</v>
      </c>
      <c r="L115" s="494">
        <f t="shared" si="49"/>
        <v>25</v>
      </c>
      <c r="M115" s="494">
        <f t="shared" si="50"/>
        <v>25</v>
      </c>
      <c r="N115" s="490"/>
    </row>
    <row r="116" spans="1:14" ht="12" x14ac:dyDescent="0.2">
      <c r="A116" s="507" t="s">
        <v>535</v>
      </c>
      <c r="B116" s="496">
        <v>9</v>
      </c>
      <c r="C116" s="496">
        <v>13</v>
      </c>
      <c r="D116" s="495">
        <f>SUM(B116:C116)</f>
        <v>22</v>
      </c>
      <c r="E116" s="496">
        <v>4</v>
      </c>
      <c r="F116" s="496">
        <v>8</v>
      </c>
      <c r="G116" s="495">
        <f>SUM(E116:F116)</f>
        <v>12</v>
      </c>
      <c r="H116" s="496">
        <v>1</v>
      </c>
      <c r="I116" s="496">
        <v>1</v>
      </c>
      <c r="J116" s="495">
        <f>SUM(H116:I116)</f>
        <v>2</v>
      </c>
      <c r="K116" s="494">
        <f t="shared" si="48"/>
        <v>11.111111111111111</v>
      </c>
      <c r="L116" s="494">
        <f t="shared" si="49"/>
        <v>7.6923076923076925</v>
      </c>
      <c r="M116" s="494">
        <f t="shared" si="50"/>
        <v>9.0909090909090917</v>
      </c>
      <c r="N116" s="490"/>
    </row>
    <row r="117" spans="1:14" ht="24" x14ac:dyDescent="0.2">
      <c r="A117" s="508" t="s">
        <v>549</v>
      </c>
      <c r="B117" s="496">
        <v>17</v>
      </c>
      <c r="C117" s="496">
        <v>24</v>
      </c>
      <c r="D117" s="495">
        <f>SUM(B117:C117)</f>
        <v>41</v>
      </c>
      <c r="E117" s="496">
        <v>8</v>
      </c>
      <c r="F117" s="496">
        <v>14</v>
      </c>
      <c r="G117" s="495">
        <f>SUM(E117:F117)</f>
        <v>22</v>
      </c>
      <c r="H117" s="496">
        <v>3</v>
      </c>
      <c r="I117" s="496">
        <v>5</v>
      </c>
      <c r="J117" s="495">
        <f>SUM(H117:I117)</f>
        <v>8</v>
      </c>
      <c r="K117" s="494">
        <f t="shared" si="48"/>
        <v>17.647058823529413</v>
      </c>
      <c r="L117" s="494">
        <f t="shared" si="49"/>
        <v>20.833333333333336</v>
      </c>
      <c r="M117" s="494">
        <f t="shared" si="50"/>
        <v>19.512195121951219</v>
      </c>
      <c r="N117" s="490"/>
    </row>
    <row r="118" spans="1:14" ht="12" x14ac:dyDescent="0.2">
      <c r="A118" s="507" t="s">
        <v>553</v>
      </c>
      <c r="B118" s="496">
        <v>18</v>
      </c>
      <c r="C118" s="496">
        <v>22</v>
      </c>
      <c r="D118" s="495">
        <f>SUM(B118:C118)</f>
        <v>40</v>
      </c>
      <c r="E118" s="496">
        <v>7</v>
      </c>
      <c r="F118" s="496">
        <v>12</v>
      </c>
      <c r="G118" s="495">
        <f>SUM(E118:F118)</f>
        <v>19</v>
      </c>
      <c r="H118" s="496">
        <v>5</v>
      </c>
      <c r="I118" s="496">
        <v>4</v>
      </c>
      <c r="J118" s="495">
        <f>SUM(H118:I118)</f>
        <v>9</v>
      </c>
      <c r="K118" s="494">
        <f t="shared" si="48"/>
        <v>27.777777777777779</v>
      </c>
      <c r="L118" s="494">
        <f t="shared" si="49"/>
        <v>18.181818181818183</v>
      </c>
      <c r="M118" s="494">
        <f t="shared" si="50"/>
        <v>22.5</v>
      </c>
      <c r="N118" s="490"/>
    </row>
    <row r="119" spans="1:14" ht="12" x14ac:dyDescent="0.2">
      <c r="A119" s="502" t="s">
        <v>129</v>
      </c>
      <c r="B119" s="501">
        <f t="shared" ref="B119:J119" si="52">SUM(B120:B127)</f>
        <v>275</v>
      </c>
      <c r="C119" s="501">
        <f t="shared" si="52"/>
        <v>335</v>
      </c>
      <c r="D119" s="501">
        <f t="shared" si="52"/>
        <v>610</v>
      </c>
      <c r="E119" s="501">
        <f t="shared" si="52"/>
        <v>114</v>
      </c>
      <c r="F119" s="501">
        <f t="shared" si="52"/>
        <v>172</v>
      </c>
      <c r="G119" s="501">
        <f t="shared" si="52"/>
        <v>286</v>
      </c>
      <c r="H119" s="501">
        <f t="shared" si="52"/>
        <v>28</v>
      </c>
      <c r="I119" s="501">
        <f t="shared" si="52"/>
        <v>66</v>
      </c>
      <c r="J119" s="501">
        <f t="shared" si="52"/>
        <v>94</v>
      </c>
      <c r="K119" s="500">
        <f t="shared" si="48"/>
        <v>10.181818181818182</v>
      </c>
      <c r="L119" s="500">
        <f t="shared" si="49"/>
        <v>19.701492537313435</v>
      </c>
      <c r="M119" s="500">
        <f t="shared" si="50"/>
        <v>15.409836065573771</v>
      </c>
      <c r="N119" s="490"/>
    </row>
    <row r="120" spans="1:14" ht="12" x14ac:dyDescent="0.2">
      <c r="A120" s="499" t="s">
        <v>564</v>
      </c>
      <c r="B120" s="497">
        <v>64</v>
      </c>
      <c r="C120" s="497">
        <v>25</v>
      </c>
      <c r="D120" s="495">
        <f t="shared" ref="D120:D127" si="53">SUM(B120:C120)</f>
        <v>89</v>
      </c>
      <c r="E120" s="497">
        <v>27</v>
      </c>
      <c r="F120" s="497">
        <v>14</v>
      </c>
      <c r="G120" s="495">
        <f t="shared" ref="G120:G127" si="54">SUM(E120:F120)</f>
        <v>41</v>
      </c>
      <c r="H120" s="497">
        <v>5</v>
      </c>
      <c r="I120" s="497">
        <v>2</v>
      </c>
      <c r="J120" s="495">
        <f t="shared" ref="J120:J127" si="55">SUM(H120:I120)</f>
        <v>7</v>
      </c>
      <c r="K120" s="494">
        <f t="shared" si="48"/>
        <v>7.8125</v>
      </c>
      <c r="L120" s="494">
        <f t="shared" si="49"/>
        <v>8</v>
      </c>
      <c r="M120" s="494">
        <f t="shared" si="50"/>
        <v>7.8651685393258424</v>
      </c>
    </row>
    <row r="121" spans="1:14" ht="12" x14ac:dyDescent="0.2">
      <c r="A121" s="499" t="s">
        <v>588</v>
      </c>
      <c r="B121" s="497">
        <v>14</v>
      </c>
      <c r="C121" s="497">
        <v>29</v>
      </c>
      <c r="D121" s="495">
        <f t="shared" si="53"/>
        <v>43</v>
      </c>
      <c r="E121" s="497">
        <v>9</v>
      </c>
      <c r="F121" s="497">
        <v>18</v>
      </c>
      <c r="G121" s="495">
        <f t="shared" si="54"/>
        <v>27</v>
      </c>
      <c r="H121" s="497">
        <v>5</v>
      </c>
      <c r="I121" s="497">
        <v>12</v>
      </c>
      <c r="J121" s="495">
        <f t="shared" si="55"/>
        <v>17</v>
      </c>
      <c r="K121" s="494">
        <f t="shared" si="48"/>
        <v>35.714285714285715</v>
      </c>
      <c r="L121" s="494">
        <f t="shared" si="49"/>
        <v>41.379310344827587</v>
      </c>
      <c r="M121" s="494">
        <f t="shared" si="50"/>
        <v>39.534883720930232</v>
      </c>
    </row>
    <row r="122" spans="1:14" s="488" customFormat="1" ht="24" x14ac:dyDescent="0.2">
      <c r="A122" s="506" t="s">
        <v>536</v>
      </c>
      <c r="B122" s="497">
        <v>21</v>
      </c>
      <c r="C122" s="497">
        <v>25</v>
      </c>
      <c r="D122" s="495">
        <f t="shared" si="53"/>
        <v>46</v>
      </c>
      <c r="E122" s="497">
        <v>4</v>
      </c>
      <c r="F122" s="497">
        <v>8</v>
      </c>
      <c r="G122" s="495">
        <f t="shared" si="54"/>
        <v>12</v>
      </c>
      <c r="H122" s="497">
        <v>1</v>
      </c>
      <c r="I122" s="497">
        <v>3</v>
      </c>
      <c r="J122" s="495">
        <f t="shared" si="55"/>
        <v>4</v>
      </c>
      <c r="K122" s="494">
        <f t="shared" si="48"/>
        <v>4.7619047619047619</v>
      </c>
      <c r="L122" s="494">
        <f t="shared" si="49"/>
        <v>12</v>
      </c>
      <c r="M122" s="494">
        <f t="shared" si="50"/>
        <v>8.695652173913043</v>
      </c>
      <c r="N122" s="487"/>
    </row>
    <row r="123" spans="1:14" ht="12" x14ac:dyDescent="0.2">
      <c r="A123" s="499" t="s">
        <v>539</v>
      </c>
      <c r="B123" s="497">
        <v>35</v>
      </c>
      <c r="C123" s="497">
        <v>61</v>
      </c>
      <c r="D123" s="495">
        <f t="shared" si="53"/>
        <v>96</v>
      </c>
      <c r="E123" s="497">
        <v>13</v>
      </c>
      <c r="F123" s="497">
        <v>32</v>
      </c>
      <c r="G123" s="495">
        <f t="shared" si="54"/>
        <v>45</v>
      </c>
      <c r="H123" s="497">
        <v>2</v>
      </c>
      <c r="I123" s="497">
        <v>11</v>
      </c>
      <c r="J123" s="495">
        <f t="shared" si="55"/>
        <v>13</v>
      </c>
      <c r="K123" s="494">
        <f t="shared" si="48"/>
        <v>5.7142857142857144</v>
      </c>
      <c r="L123" s="494">
        <f t="shared" si="49"/>
        <v>18.032786885245901</v>
      </c>
      <c r="M123" s="494">
        <f t="shared" si="50"/>
        <v>13.541666666666666</v>
      </c>
    </row>
    <row r="124" spans="1:14" ht="12" x14ac:dyDescent="0.2">
      <c r="A124" s="499" t="s">
        <v>541</v>
      </c>
      <c r="B124" s="497">
        <v>49</v>
      </c>
      <c r="C124" s="497">
        <v>53</v>
      </c>
      <c r="D124" s="495">
        <f t="shared" si="53"/>
        <v>102</v>
      </c>
      <c r="E124" s="497">
        <v>29</v>
      </c>
      <c r="F124" s="497">
        <v>37</v>
      </c>
      <c r="G124" s="495">
        <f t="shared" si="54"/>
        <v>66</v>
      </c>
      <c r="H124" s="497">
        <v>8</v>
      </c>
      <c r="I124" s="497">
        <v>17</v>
      </c>
      <c r="J124" s="495">
        <f t="shared" si="55"/>
        <v>25</v>
      </c>
      <c r="K124" s="494">
        <f t="shared" si="48"/>
        <v>16.326530612244898</v>
      </c>
      <c r="L124" s="494">
        <f t="shared" si="49"/>
        <v>32.075471698113205</v>
      </c>
      <c r="M124" s="494">
        <f t="shared" si="50"/>
        <v>24.509803921568626</v>
      </c>
    </row>
    <row r="125" spans="1:14" ht="12" x14ac:dyDescent="0.2">
      <c r="A125" s="499" t="s">
        <v>543</v>
      </c>
      <c r="B125" s="497">
        <v>16</v>
      </c>
      <c r="C125" s="497">
        <v>33</v>
      </c>
      <c r="D125" s="495">
        <f t="shared" si="53"/>
        <v>49</v>
      </c>
      <c r="E125" s="497">
        <v>9</v>
      </c>
      <c r="F125" s="497">
        <v>19</v>
      </c>
      <c r="G125" s="495">
        <f t="shared" si="54"/>
        <v>28</v>
      </c>
      <c r="H125" s="497">
        <v>1</v>
      </c>
      <c r="I125" s="497">
        <v>3</v>
      </c>
      <c r="J125" s="495">
        <f t="shared" si="55"/>
        <v>4</v>
      </c>
      <c r="K125" s="494">
        <f t="shared" si="48"/>
        <v>6.25</v>
      </c>
      <c r="L125" s="494">
        <f t="shared" si="49"/>
        <v>9.0909090909090917</v>
      </c>
      <c r="M125" s="494">
        <f t="shared" si="50"/>
        <v>8.1632653061224492</v>
      </c>
    </row>
    <row r="126" spans="1:14" s="488" customFormat="1" ht="12" x14ac:dyDescent="0.2">
      <c r="A126" s="499" t="s">
        <v>590</v>
      </c>
      <c r="B126" s="497">
        <v>55</v>
      </c>
      <c r="C126" s="497">
        <v>40</v>
      </c>
      <c r="D126" s="495">
        <f t="shared" si="53"/>
        <v>95</v>
      </c>
      <c r="E126" s="497">
        <v>13</v>
      </c>
      <c r="F126" s="497">
        <v>10</v>
      </c>
      <c r="G126" s="495">
        <f t="shared" si="54"/>
        <v>23</v>
      </c>
      <c r="H126" s="497">
        <v>3</v>
      </c>
      <c r="I126" s="497">
        <v>7</v>
      </c>
      <c r="J126" s="495">
        <f t="shared" si="55"/>
        <v>10</v>
      </c>
      <c r="K126" s="494">
        <f t="shared" si="48"/>
        <v>5.4545454545454541</v>
      </c>
      <c r="L126" s="494">
        <f t="shared" si="49"/>
        <v>17.5</v>
      </c>
      <c r="M126" s="494">
        <f t="shared" si="50"/>
        <v>10.526315789473683</v>
      </c>
      <c r="N126" s="487"/>
    </row>
    <row r="127" spans="1:14" ht="12" x14ac:dyDescent="0.2">
      <c r="A127" s="499" t="s">
        <v>553</v>
      </c>
      <c r="B127" s="497">
        <v>21</v>
      </c>
      <c r="C127" s="497">
        <v>69</v>
      </c>
      <c r="D127" s="495">
        <f t="shared" si="53"/>
        <v>90</v>
      </c>
      <c r="E127" s="497">
        <v>10</v>
      </c>
      <c r="F127" s="497">
        <v>34</v>
      </c>
      <c r="G127" s="495">
        <f t="shared" si="54"/>
        <v>44</v>
      </c>
      <c r="H127" s="497">
        <v>3</v>
      </c>
      <c r="I127" s="497">
        <v>11</v>
      </c>
      <c r="J127" s="495">
        <f t="shared" si="55"/>
        <v>14</v>
      </c>
      <c r="K127" s="494">
        <f t="shared" si="48"/>
        <v>14.285714285714285</v>
      </c>
      <c r="L127" s="494">
        <f t="shared" si="49"/>
        <v>15.942028985507244</v>
      </c>
      <c r="M127" s="494">
        <f t="shared" si="50"/>
        <v>15.555555555555555</v>
      </c>
    </row>
    <row r="128" spans="1:14" ht="12" x14ac:dyDescent="0.2">
      <c r="A128" s="502" t="s">
        <v>127</v>
      </c>
      <c r="B128" s="501">
        <f t="shared" ref="B128:J128" si="56">SUM(B129:B134)</f>
        <v>104</v>
      </c>
      <c r="C128" s="501">
        <f t="shared" si="56"/>
        <v>162</v>
      </c>
      <c r="D128" s="501">
        <f t="shared" si="56"/>
        <v>266</v>
      </c>
      <c r="E128" s="501">
        <f t="shared" si="56"/>
        <v>51</v>
      </c>
      <c r="F128" s="501">
        <f t="shared" si="56"/>
        <v>97</v>
      </c>
      <c r="G128" s="501">
        <f t="shared" si="56"/>
        <v>148</v>
      </c>
      <c r="H128" s="501">
        <f t="shared" si="56"/>
        <v>27</v>
      </c>
      <c r="I128" s="501">
        <f t="shared" si="56"/>
        <v>32</v>
      </c>
      <c r="J128" s="501">
        <f t="shared" si="56"/>
        <v>59</v>
      </c>
      <c r="K128" s="500">
        <f t="shared" si="48"/>
        <v>25.961538461538463</v>
      </c>
      <c r="L128" s="500">
        <f t="shared" si="49"/>
        <v>19.753086419753085</v>
      </c>
      <c r="M128" s="500">
        <f t="shared" si="50"/>
        <v>22.180451127819548</v>
      </c>
    </row>
    <row r="129" spans="1:14" ht="12" x14ac:dyDescent="0.2">
      <c r="A129" s="499" t="s">
        <v>564</v>
      </c>
      <c r="B129" s="497">
        <v>37</v>
      </c>
      <c r="C129" s="497">
        <v>36</v>
      </c>
      <c r="D129" s="495">
        <f t="shared" ref="D129:D134" si="57">SUM(B129:C129)</f>
        <v>73</v>
      </c>
      <c r="E129" s="497">
        <v>21</v>
      </c>
      <c r="F129" s="497">
        <v>17</v>
      </c>
      <c r="G129" s="495">
        <f t="shared" ref="G129:G134" si="58">SUM(E129:F129)</f>
        <v>38</v>
      </c>
      <c r="H129" s="497">
        <v>9</v>
      </c>
      <c r="I129" s="497">
        <v>1</v>
      </c>
      <c r="J129" s="495">
        <f t="shared" ref="J129:J134" si="59">SUM(H129:I129)</f>
        <v>10</v>
      </c>
      <c r="K129" s="494">
        <f t="shared" si="48"/>
        <v>24.324324324324326</v>
      </c>
      <c r="L129" s="494">
        <f t="shared" si="49"/>
        <v>2.7777777777777777</v>
      </c>
      <c r="M129" s="494">
        <f t="shared" si="50"/>
        <v>13.698630136986301</v>
      </c>
    </row>
    <row r="130" spans="1:14" ht="12" x14ac:dyDescent="0.2">
      <c r="A130" s="499" t="s">
        <v>539</v>
      </c>
      <c r="B130" s="497">
        <v>8</v>
      </c>
      <c r="C130" s="497">
        <v>26</v>
      </c>
      <c r="D130" s="495">
        <f t="shared" si="57"/>
        <v>34</v>
      </c>
      <c r="E130" s="497">
        <v>1</v>
      </c>
      <c r="F130" s="497">
        <v>16</v>
      </c>
      <c r="G130" s="495">
        <f t="shared" si="58"/>
        <v>17</v>
      </c>
      <c r="H130" s="497">
        <v>1</v>
      </c>
      <c r="I130" s="497">
        <v>6</v>
      </c>
      <c r="J130" s="495">
        <f t="shared" si="59"/>
        <v>7</v>
      </c>
      <c r="K130" s="494">
        <f t="shared" si="48"/>
        <v>12.5</v>
      </c>
      <c r="L130" s="494">
        <f t="shared" si="49"/>
        <v>23.076923076923077</v>
      </c>
      <c r="M130" s="494">
        <f t="shared" si="50"/>
        <v>20.588235294117645</v>
      </c>
    </row>
    <row r="131" spans="1:14" ht="12" x14ac:dyDescent="0.2">
      <c r="A131" s="499" t="s">
        <v>541</v>
      </c>
      <c r="B131" s="497">
        <v>15</v>
      </c>
      <c r="C131" s="497">
        <v>27</v>
      </c>
      <c r="D131" s="495">
        <f t="shared" si="57"/>
        <v>42</v>
      </c>
      <c r="E131" s="497">
        <v>8</v>
      </c>
      <c r="F131" s="497">
        <v>17</v>
      </c>
      <c r="G131" s="495">
        <f t="shared" si="58"/>
        <v>25</v>
      </c>
      <c r="H131" s="497">
        <v>7</v>
      </c>
      <c r="I131" s="497">
        <v>9</v>
      </c>
      <c r="J131" s="495">
        <f t="shared" si="59"/>
        <v>16</v>
      </c>
      <c r="K131" s="494">
        <f t="shared" si="48"/>
        <v>46.666666666666664</v>
      </c>
      <c r="L131" s="494">
        <f t="shared" si="49"/>
        <v>33.333333333333329</v>
      </c>
      <c r="M131" s="494">
        <f t="shared" si="50"/>
        <v>38.095238095238095</v>
      </c>
    </row>
    <row r="132" spans="1:14" ht="12" x14ac:dyDescent="0.2">
      <c r="A132" s="499" t="s">
        <v>508</v>
      </c>
      <c r="B132" s="497">
        <v>24</v>
      </c>
      <c r="C132" s="497">
        <v>14</v>
      </c>
      <c r="D132" s="495">
        <f t="shared" si="57"/>
        <v>38</v>
      </c>
      <c r="E132" s="497">
        <v>9</v>
      </c>
      <c r="F132" s="497">
        <v>5</v>
      </c>
      <c r="G132" s="495">
        <f t="shared" si="58"/>
        <v>14</v>
      </c>
      <c r="H132" s="497">
        <v>3</v>
      </c>
      <c r="I132" s="497">
        <v>3</v>
      </c>
      <c r="J132" s="495">
        <f t="shared" si="59"/>
        <v>6</v>
      </c>
      <c r="K132" s="494">
        <f t="shared" si="48"/>
        <v>12.5</v>
      </c>
      <c r="L132" s="494">
        <f t="shared" si="49"/>
        <v>21.428571428571427</v>
      </c>
      <c r="M132" s="494">
        <f t="shared" si="50"/>
        <v>15.789473684210526</v>
      </c>
    </row>
    <row r="133" spans="1:14" ht="12" x14ac:dyDescent="0.2">
      <c r="A133" s="499" t="s">
        <v>594</v>
      </c>
      <c r="B133" s="497">
        <v>3</v>
      </c>
      <c r="C133" s="497">
        <v>36</v>
      </c>
      <c r="D133" s="495">
        <f t="shared" si="57"/>
        <v>39</v>
      </c>
      <c r="E133" s="497">
        <v>2</v>
      </c>
      <c r="F133" s="497">
        <v>22</v>
      </c>
      <c r="G133" s="495">
        <f t="shared" si="58"/>
        <v>24</v>
      </c>
      <c r="H133" s="497">
        <v>1</v>
      </c>
      <c r="I133" s="497">
        <v>0</v>
      </c>
      <c r="J133" s="495">
        <f t="shared" si="59"/>
        <v>1</v>
      </c>
      <c r="K133" s="494">
        <f t="shared" si="48"/>
        <v>33.333333333333329</v>
      </c>
      <c r="L133" s="494">
        <f t="shared" si="49"/>
        <v>0</v>
      </c>
      <c r="M133" s="494">
        <f t="shared" si="50"/>
        <v>2.5641025641025639</v>
      </c>
    </row>
    <row r="134" spans="1:14" ht="12" x14ac:dyDescent="0.2">
      <c r="A134" s="499" t="s">
        <v>590</v>
      </c>
      <c r="B134" s="497">
        <v>17</v>
      </c>
      <c r="C134" s="497">
        <v>23</v>
      </c>
      <c r="D134" s="495">
        <f t="shared" si="57"/>
        <v>40</v>
      </c>
      <c r="E134" s="497">
        <v>10</v>
      </c>
      <c r="F134" s="497">
        <v>20</v>
      </c>
      <c r="G134" s="495">
        <f t="shared" si="58"/>
        <v>30</v>
      </c>
      <c r="H134" s="497">
        <v>6</v>
      </c>
      <c r="I134" s="497">
        <v>13</v>
      </c>
      <c r="J134" s="495">
        <f t="shared" si="59"/>
        <v>19</v>
      </c>
      <c r="K134" s="494">
        <f t="shared" si="48"/>
        <v>35.294117647058826</v>
      </c>
      <c r="L134" s="494">
        <f t="shared" si="49"/>
        <v>56.521739130434781</v>
      </c>
      <c r="M134" s="494">
        <f t="shared" si="50"/>
        <v>47.5</v>
      </c>
    </row>
    <row r="135" spans="1:14" s="488" customFormat="1" ht="12" x14ac:dyDescent="0.2">
      <c r="A135" s="502" t="s">
        <v>128</v>
      </c>
      <c r="B135" s="501">
        <f t="shared" ref="B135:J135" si="60">SUM(B136:B145)</f>
        <v>328</v>
      </c>
      <c r="C135" s="501">
        <f t="shared" si="60"/>
        <v>358</v>
      </c>
      <c r="D135" s="501">
        <f t="shared" si="60"/>
        <v>686</v>
      </c>
      <c r="E135" s="501">
        <f t="shared" si="60"/>
        <v>115</v>
      </c>
      <c r="F135" s="501">
        <f t="shared" si="60"/>
        <v>197</v>
      </c>
      <c r="G135" s="501">
        <f t="shared" si="60"/>
        <v>312</v>
      </c>
      <c r="H135" s="501">
        <f t="shared" si="60"/>
        <v>14</v>
      </c>
      <c r="I135" s="501">
        <f t="shared" si="60"/>
        <v>35</v>
      </c>
      <c r="J135" s="501">
        <f t="shared" si="60"/>
        <v>49</v>
      </c>
      <c r="K135" s="500">
        <f t="shared" si="48"/>
        <v>4.2682926829268295</v>
      </c>
      <c r="L135" s="500">
        <f t="shared" si="49"/>
        <v>9.7765363128491618</v>
      </c>
      <c r="M135" s="500">
        <f t="shared" si="50"/>
        <v>7.1428571428571423</v>
      </c>
      <c r="N135" s="487"/>
    </row>
    <row r="136" spans="1:14" ht="12" x14ac:dyDescent="0.2">
      <c r="A136" s="507" t="s">
        <v>564</v>
      </c>
      <c r="B136" s="497">
        <v>30</v>
      </c>
      <c r="C136" s="497">
        <v>10</v>
      </c>
      <c r="D136" s="495">
        <f t="shared" ref="D136:D145" si="61">SUM(B136:C136)</f>
        <v>40</v>
      </c>
      <c r="E136" s="496">
        <v>11</v>
      </c>
      <c r="F136" s="496">
        <v>7</v>
      </c>
      <c r="G136" s="495">
        <f t="shared" ref="G136:G145" si="62">SUM(E136:F136)</f>
        <v>18</v>
      </c>
      <c r="H136" s="496">
        <v>2</v>
      </c>
      <c r="I136" s="496">
        <v>1</v>
      </c>
      <c r="J136" s="495">
        <f t="shared" ref="J136:J145" si="63">SUM(H136:I136)</f>
        <v>3</v>
      </c>
      <c r="K136" s="494">
        <f t="shared" si="48"/>
        <v>6.666666666666667</v>
      </c>
      <c r="L136" s="494">
        <f t="shared" si="49"/>
        <v>10</v>
      </c>
      <c r="M136" s="494">
        <f t="shared" si="50"/>
        <v>7.5</v>
      </c>
      <c r="N136" s="490"/>
    </row>
    <row r="137" spans="1:14" ht="12" x14ac:dyDescent="0.2">
      <c r="A137" s="512" t="s">
        <v>569</v>
      </c>
      <c r="B137" s="511">
        <v>59</v>
      </c>
      <c r="C137" s="511">
        <v>19</v>
      </c>
      <c r="D137" s="495">
        <f t="shared" si="61"/>
        <v>78</v>
      </c>
      <c r="E137" s="510">
        <v>24</v>
      </c>
      <c r="F137" s="510">
        <v>12</v>
      </c>
      <c r="G137" s="495">
        <f t="shared" si="62"/>
        <v>36</v>
      </c>
      <c r="H137" s="510"/>
      <c r="I137" s="510"/>
      <c r="J137" s="495">
        <f t="shared" si="63"/>
        <v>0</v>
      </c>
      <c r="K137" s="509">
        <f t="shared" si="48"/>
        <v>0</v>
      </c>
      <c r="L137" s="509">
        <f t="shared" si="49"/>
        <v>0</v>
      </c>
      <c r="M137" s="509">
        <f t="shared" si="50"/>
        <v>0</v>
      </c>
      <c r="N137" s="490"/>
    </row>
    <row r="138" spans="1:14" ht="12" x14ac:dyDescent="0.2">
      <c r="A138" s="507" t="s">
        <v>571</v>
      </c>
      <c r="B138" s="497">
        <v>23</v>
      </c>
      <c r="C138" s="497">
        <v>7</v>
      </c>
      <c r="D138" s="495">
        <f t="shared" si="61"/>
        <v>30</v>
      </c>
      <c r="E138" s="496">
        <v>8</v>
      </c>
      <c r="F138" s="496">
        <v>6</v>
      </c>
      <c r="G138" s="495">
        <f t="shared" si="62"/>
        <v>14</v>
      </c>
      <c r="H138" s="496">
        <v>3</v>
      </c>
      <c r="I138" s="496"/>
      <c r="J138" s="495">
        <f t="shared" si="63"/>
        <v>3</v>
      </c>
      <c r="K138" s="494">
        <f t="shared" si="48"/>
        <v>13.043478260869565</v>
      </c>
      <c r="L138" s="494">
        <f t="shared" si="49"/>
        <v>0</v>
      </c>
      <c r="M138" s="494">
        <f t="shared" si="50"/>
        <v>10</v>
      </c>
      <c r="N138" s="490"/>
    </row>
    <row r="139" spans="1:14" ht="12" x14ac:dyDescent="0.2">
      <c r="A139" s="507" t="s">
        <v>533</v>
      </c>
      <c r="B139" s="497">
        <v>15</v>
      </c>
      <c r="C139" s="497">
        <v>21</v>
      </c>
      <c r="D139" s="495">
        <f t="shared" si="61"/>
        <v>36</v>
      </c>
      <c r="E139" s="496">
        <v>7</v>
      </c>
      <c r="F139" s="496">
        <v>15</v>
      </c>
      <c r="G139" s="495">
        <f t="shared" si="62"/>
        <v>22</v>
      </c>
      <c r="H139" s="496"/>
      <c r="I139" s="496">
        <v>2</v>
      </c>
      <c r="J139" s="495">
        <f t="shared" si="63"/>
        <v>2</v>
      </c>
      <c r="K139" s="494">
        <f t="shared" si="48"/>
        <v>0</v>
      </c>
      <c r="L139" s="494">
        <f t="shared" si="49"/>
        <v>9.5238095238095237</v>
      </c>
      <c r="M139" s="494">
        <f t="shared" si="50"/>
        <v>5.5555555555555554</v>
      </c>
      <c r="N139" s="490"/>
    </row>
    <row r="140" spans="1:14" ht="12" x14ac:dyDescent="0.2">
      <c r="A140" s="507" t="s">
        <v>588</v>
      </c>
      <c r="B140" s="497">
        <v>39</v>
      </c>
      <c r="C140" s="497">
        <v>38</v>
      </c>
      <c r="D140" s="495">
        <f t="shared" si="61"/>
        <v>77</v>
      </c>
      <c r="E140" s="496">
        <v>7</v>
      </c>
      <c r="F140" s="496">
        <v>26</v>
      </c>
      <c r="G140" s="495">
        <f t="shared" si="62"/>
        <v>33</v>
      </c>
      <c r="H140" s="496">
        <v>1</v>
      </c>
      <c r="I140" s="496">
        <v>4</v>
      </c>
      <c r="J140" s="495">
        <f t="shared" si="63"/>
        <v>5</v>
      </c>
      <c r="K140" s="494">
        <f t="shared" si="48"/>
        <v>2.5641025641025639</v>
      </c>
      <c r="L140" s="494">
        <f t="shared" si="49"/>
        <v>10.526315789473683</v>
      </c>
      <c r="M140" s="494">
        <f t="shared" si="50"/>
        <v>6.4935064935064926</v>
      </c>
      <c r="N140" s="490"/>
    </row>
    <row r="141" spans="1:14" ht="12" x14ac:dyDescent="0.2">
      <c r="A141" s="507" t="s">
        <v>539</v>
      </c>
      <c r="B141" s="497">
        <v>28</v>
      </c>
      <c r="C141" s="497">
        <v>51</v>
      </c>
      <c r="D141" s="495">
        <f t="shared" si="61"/>
        <v>79</v>
      </c>
      <c r="E141" s="496">
        <v>12</v>
      </c>
      <c r="F141" s="496">
        <v>25</v>
      </c>
      <c r="G141" s="495">
        <f t="shared" si="62"/>
        <v>37</v>
      </c>
      <c r="H141" s="496">
        <v>2</v>
      </c>
      <c r="I141" s="496">
        <v>6</v>
      </c>
      <c r="J141" s="495">
        <f t="shared" si="63"/>
        <v>8</v>
      </c>
      <c r="K141" s="494">
        <f t="shared" si="48"/>
        <v>7.1428571428571423</v>
      </c>
      <c r="L141" s="494">
        <f t="shared" si="49"/>
        <v>11.76470588235294</v>
      </c>
      <c r="M141" s="494">
        <f t="shared" si="50"/>
        <v>10.126582278481013</v>
      </c>
      <c r="N141" s="490"/>
    </row>
    <row r="142" spans="1:14" s="488" customFormat="1" ht="12" x14ac:dyDescent="0.2">
      <c r="A142" s="507" t="s">
        <v>541</v>
      </c>
      <c r="B142" s="497">
        <v>45</v>
      </c>
      <c r="C142" s="497">
        <v>80</v>
      </c>
      <c r="D142" s="495">
        <f t="shared" si="61"/>
        <v>125</v>
      </c>
      <c r="E142" s="496">
        <v>25</v>
      </c>
      <c r="F142" s="496">
        <v>54</v>
      </c>
      <c r="G142" s="495">
        <f t="shared" si="62"/>
        <v>79</v>
      </c>
      <c r="H142" s="496">
        <v>6</v>
      </c>
      <c r="I142" s="496">
        <v>14</v>
      </c>
      <c r="J142" s="495">
        <f t="shared" si="63"/>
        <v>20</v>
      </c>
      <c r="K142" s="494">
        <f t="shared" si="48"/>
        <v>13.333333333333334</v>
      </c>
      <c r="L142" s="494">
        <f t="shared" si="49"/>
        <v>17.5</v>
      </c>
      <c r="M142" s="494">
        <f t="shared" si="50"/>
        <v>16</v>
      </c>
      <c r="N142" s="490"/>
    </row>
    <row r="143" spans="1:14" ht="12" x14ac:dyDescent="0.2">
      <c r="A143" s="507" t="s">
        <v>543</v>
      </c>
      <c r="B143" s="497">
        <v>17</v>
      </c>
      <c r="C143" s="497">
        <v>16</v>
      </c>
      <c r="D143" s="495">
        <f t="shared" si="61"/>
        <v>33</v>
      </c>
      <c r="E143" s="496">
        <v>10</v>
      </c>
      <c r="F143" s="496">
        <v>6</v>
      </c>
      <c r="G143" s="495">
        <f t="shared" si="62"/>
        <v>16</v>
      </c>
      <c r="H143" s="496"/>
      <c r="I143" s="496">
        <v>1</v>
      </c>
      <c r="J143" s="495">
        <f t="shared" si="63"/>
        <v>1</v>
      </c>
      <c r="K143" s="494">
        <f t="shared" si="48"/>
        <v>0</v>
      </c>
      <c r="L143" s="494">
        <f t="shared" si="49"/>
        <v>6.25</v>
      </c>
      <c r="M143" s="494">
        <f t="shared" si="50"/>
        <v>3.0303030303030303</v>
      </c>
      <c r="N143" s="490"/>
    </row>
    <row r="144" spans="1:14" ht="12" x14ac:dyDescent="0.2">
      <c r="A144" s="507" t="s">
        <v>590</v>
      </c>
      <c r="B144" s="497">
        <v>43</v>
      </c>
      <c r="C144" s="497">
        <v>71</v>
      </c>
      <c r="D144" s="495">
        <f t="shared" si="61"/>
        <v>114</v>
      </c>
      <c r="E144" s="496">
        <v>5</v>
      </c>
      <c r="F144" s="496">
        <v>27</v>
      </c>
      <c r="G144" s="495">
        <f t="shared" si="62"/>
        <v>32</v>
      </c>
      <c r="H144" s="496"/>
      <c r="I144" s="496">
        <v>6</v>
      </c>
      <c r="J144" s="495">
        <f t="shared" si="63"/>
        <v>6</v>
      </c>
      <c r="K144" s="494">
        <f t="shared" ref="K144:K169" si="64">IF(H144=0,0,(H144/B144)*100)</f>
        <v>0</v>
      </c>
      <c r="L144" s="494">
        <f t="shared" ref="L144:L169" si="65">IF(I144=0,0,(I144/C144)*100)</f>
        <v>8.4507042253521121</v>
      </c>
      <c r="M144" s="494">
        <f t="shared" ref="M144:M169" si="66">IF(J144=0,0,(J144/D144)*100)</f>
        <v>5.2631578947368416</v>
      </c>
      <c r="N144" s="490"/>
    </row>
    <row r="145" spans="1:14" ht="24" x14ac:dyDescent="0.2">
      <c r="A145" s="508" t="s">
        <v>549</v>
      </c>
      <c r="B145" s="497">
        <v>29</v>
      </c>
      <c r="C145" s="497">
        <v>45</v>
      </c>
      <c r="D145" s="495">
        <f t="shared" si="61"/>
        <v>74</v>
      </c>
      <c r="E145" s="496">
        <v>6</v>
      </c>
      <c r="F145" s="496">
        <v>19</v>
      </c>
      <c r="G145" s="495">
        <f t="shared" si="62"/>
        <v>25</v>
      </c>
      <c r="H145" s="496"/>
      <c r="I145" s="496">
        <v>1</v>
      </c>
      <c r="J145" s="495">
        <f t="shared" si="63"/>
        <v>1</v>
      </c>
      <c r="K145" s="494">
        <f t="shared" si="64"/>
        <v>0</v>
      </c>
      <c r="L145" s="494">
        <f t="shared" si="65"/>
        <v>2.2222222222222223</v>
      </c>
      <c r="M145" s="494">
        <f t="shared" si="66"/>
        <v>1.3513513513513513</v>
      </c>
    </row>
    <row r="146" spans="1:14" ht="12" x14ac:dyDescent="0.2">
      <c r="A146" s="502" t="s">
        <v>348</v>
      </c>
      <c r="B146" s="501">
        <f t="shared" ref="B146:J146" si="67">SUM(B147:B151)</f>
        <v>116</v>
      </c>
      <c r="C146" s="501">
        <f t="shared" si="67"/>
        <v>137</v>
      </c>
      <c r="D146" s="501">
        <f t="shared" si="67"/>
        <v>253</v>
      </c>
      <c r="E146" s="501">
        <f t="shared" si="67"/>
        <v>57</v>
      </c>
      <c r="F146" s="501">
        <f t="shared" si="67"/>
        <v>94</v>
      </c>
      <c r="G146" s="501">
        <f t="shared" si="67"/>
        <v>151</v>
      </c>
      <c r="H146" s="501">
        <f t="shared" si="67"/>
        <v>19</v>
      </c>
      <c r="I146" s="501">
        <f t="shared" si="67"/>
        <v>35</v>
      </c>
      <c r="J146" s="501">
        <f t="shared" si="67"/>
        <v>54</v>
      </c>
      <c r="K146" s="500">
        <f t="shared" si="64"/>
        <v>16.379310344827587</v>
      </c>
      <c r="L146" s="500">
        <f t="shared" si="65"/>
        <v>25.547445255474454</v>
      </c>
      <c r="M146" s="500">
        <f t="shared" si="66"/>
        <v>21.343873517786559</v>
      </c>
    </row>
    <row r="147" spans="1:14" ht="12" customHeight="1" x14ac:dyDescent="0.2">
      <c r="A147" s="507" t="s">
        <v>564</v>
      </c>
      <c r="B147" s="496">
        <v>32</v>
      </c>
      <c r="C147" s="496">
        <v>11</v>
      </c>
      <c r="D147" s="495">
        <f>SUM(B147:C147)</f>
        <v>43</v>
      </c>
      <c r="E147" s="496">
        <v>12</v>
      </c>
      <c r="F147" s="496">
        <v>7</v>
      </c>
      <c r="G147" s="495">
        <f>SUM(E147:F147)</f>
        <v>19</v>
      </c>
      <c r="H147" s="496">
        <v>5</v>
      </c>
      <c r="I147" s="496">
        <v>4</v>
      </c>
      <c r="J147" s="495">
        <f>SUM(H147:I147)</f>
        <v>9</v>
      </c>
      <c r="K147" s="494">
        <f t="shared" si="64"/>
        <v>15.625</v>
      </c>
      <c r="L147" s="494">
        <f t="shared" si="65"/>
        <v>36.363636363636367</v>
      </c>
      <c r="M147" s="494">
        <f t="shared" si="66"/>
        <v>20.930232558139537</v>
      </c>
    </row>
    <row r="148" spans="1:14" ht="12" x14ac:dyDescent="0.2">
      <c r="A148" s="507" t="s">
        <v>539</v>
      </c>
      <c r="B148" s="496">
        <v>31</v>
      </c>
      <c r="C148" s="496">
        <v>27</v>
      </c>
      <c r="D148" s="495">
        <f>SUM(B148:C148)</f>
        <v>58</v>
      </c>
      <c r="E148" s="496">
        <v>14</v>
      </c>
      <c r="F148" s="496">
        <v>23</v>
      </c>
      <c r="G148" s="495">
        <f>SUM(E148:F148)</f>
        <v>37</v>
      </c>
      <c r="H148" s="496">
        <v>1</v>
      </c>
      <c r="I148" s="496">
        <v>4</v>
      </c>
      <c r="J148" s="495">
        <f>SUM(H148:I148)</f>
        <v>5</v>
      </c>
      <c r="K148" s="494">
        <f t="shared" si="64"/>
        <v>3.225806451612903</v>
      </c>
      <c r="L148" s="494">
        <f t="shared" si="65"/>
        <v>14.814814814814813</v>
      </c>
      <c r="M148" s="494">
        <f t="shared" si="66"/>
        <v>8.6206896551724146</v>
      </c>
    </row>
    <row r="149" spans="1:14" ht="12" x14ac:dyDescent="0.2">
      <c r="A149" s="507" t="s">
        <v>541</v>
      </c>
      <c r="B149" s="496">
        <v>25</v>
      </c>
      <c r="C149" s="496">
        <v>24</v>
      </c>
      <c r="D149" s="495">
        <f>SUM(B149:C149)</f>
        <v>49</v>
      </c>
      <c r="E149" s="496">
        <v>16</v>
      </c>
      <c r="F149" s="496">
        <v>19</v>
      </c>
      <c r="G149" s="495">
        <f>SUM(E149:F149)</f>
        <v>35</v>
      </c>
      <c r="H149" s="496">
        <v>8</v>
      </c>
      <c r="I149" s="496">
        <v>4</v>
      </c>
      <c r="J149" s="495">
        <f>SUM(H149:I149)</f>
        <v>12</v>
      </c>
      <c r="K149" s="494">
        <f t="shared" si="64"/>
        <v>32</v>
      </c>
      <c r="L149" s="494">
        <f t="shared" si="65"/>
        <v>16.666666666666664</v>
      </c>
      <c r="M149" s="494">
        <f t="shared" si="66"/>
        <v>24.489795918367346</v>
      </c>
    </row>
    <row r="150" spans="1:14" ht="12" x14ac:dyDescent="0.2">
      <c r="A150" s="507" t="s">
        <v>590</v>
      </c>
      <c r="B150" s="496">
        <v>21</v>
      </c>
      <c r="C150" s="496">
        <v>31</v>
      </c>
      <c r="D150" s="495">
        <f>SUM(B150:C150)</f>
        <v>52</v>
      </c>
      <c r="E150" s="496">
        <v>11</v>
      </c>
      <c r="F150" s="496">
        <v>16</v>
      </c>
      <c r="G150" s="495">
        <f>SUM(E150:F150)</f>
        <v>27</v>
      </c>
      <c r="H150" s="496">
        <v>2</v>
      </c>
      <c r="I150" s="496">
        <v>9</v>
      </c>
      <c r="J150" s="495">
        <f>SUM(H150:I150)</f>
        <v>11</v>
      </c>
      <c r="K150" s="494">
        <f t="shared" si="64"/>
        <v>9.5238095238095237</v>
      </c>
      <c r="L150" s="494">
        <f t="shared" si="65"/>
        <v>29.032258064516132</v>
      </c>
      <c r="M150" s="494">
        <f t="shared" si="66"/>
        <v>21.153846153846153</v>
      </c>
    </row>
    <row r="151" spans="1:14" ht="12" x14ac:dyDescent="0.2">
      <c r="A151" s="507" t="s">
        <v>548</v>
      </c>
      <c r="B151" s="496">
        <v>7</v>
      </c>
      <c r="C151" s="496">
        <v>44</v>
      </c>
      <c r="D151" s="495">
        <f>SUM(B151:C151)</f>
        <v>51</v>
      </c>
      <c r="E151" s="496">
        <v>4</v>
      </c>
      <c r="F151" s="496">
        <v>29</v>
      </c>
      <c r="G151" s="495">
        <f>SUM(E151:F151)</f>
        <v>33</v>
      </c>
      <c r="H151" s="496">
        <v>3</v>
      </c>
      <c r="I151" s="496">
        <v>14</v>
      </c>
      <c r="J151" s="495">
        <f>SUM(H151:I151)</f>
        <v>17</v>
      </c>
      <c r="K151" s="494">
        <f t="shared" si="64"/>
        <v>42.857142857142854</v>
      </c>
      <c r="L151" s="494">
        <f t="shared" si="65"/>
        <v>31.818181818181817</v>
      </c>
      <c r="M151" s="494">
        <f t="shared" si="66"/>
        <v>33.333333333333329</v>
      </c>
    </row>
    <row r="152" spans="1:14" ht="12" x14ac:dyDescent="0.2">
      <c r="A152" s="502" t="s">
        <v>123</v>
      </c>
      <c r="B152" s="501">
        <f t="shared" ref="B152:J152" si="68">SUM(B153:B163)</f>
        <v>156</v>
      </c>
      <c r="C152" s="501">
        <f t="shared" si="68"/>
        <v>293</v>
      </c>
      <c r="D152" s="501">
        <f t="shared" si="68"/>
        <v>449</v>
      </c>
      <c r="E152" s="501">
        <f t="shared" si="68"/>
        <v>68</v>
      </c>
      <c r="F152" s="501">
        <f t="shared" si="68"/>
        <v>140</v>
      </c>
      <c r="G152" s="501">
        <f t="shared" si="68"/>
        <v>208</v>
      </c>
      <c r="H152" s="501">
        <f t="shared" si="68"/>
        <v>38</v>
      </c>
      <c r="I152" s="501">
        <f t="shared" si="68"/>
        <v>83</v>
      </c>
      <c r="J152" s="501">
        <f t="shared" si="68"/>
        <v>121</v>
      </c>
      <c r="K152" s="500">
        <f t="shared" si="64"/>
        <v>24.358974358974358</v>
      </c>
      <c r="L152" s="500">
        <f t="shared" si="65"/>
        <v>28.327645051194537</v>
      </c>
      <c r="M152" s="500">
        <f t="shared" si="66"/>
        <v>26.948775055679285</v>
      </c>
    </row>
    <row r="153" spans="1:14" s="488" customFormat="1" ht="12" x14ac:dyDescent="0.2">
      <c r="A153" s="499" t="s">
        <v>511</v>
      </c>
      <c r="B153" s="497">
        <v>14</v>
      </c>
      <c r="C153" s="497">
        <v>11</v>
      </c>
      <c r="D153" s="495">
        <f t="shared" ref="D153:D163" si="69">SUM(B153:C153)</f>
        <v>25</v>
      </c>
      <c r="E153" s="497">
        <v>8</v>
      </c>
      <c r="F153" s="497">
        <v>4</v>
      </c>
      <c r="G153" s="495">
        <f t="shared" ref="G153:G163" si="70">SUM(E153:F153)</f>
        <v>12</v>
      </c>
      <c r="H153" s="497">
        <v>5</v>
      </c>
      <c r="I153" s="497">
        <v>1</v>
      </c>
      <c r="J153" s="495">
        <f t="shared" ref="J153:J163" si="71">SUM(H153:I153)</f>
        <v>6</v>
      </c>
      <c r="K153" s="494">
        <f t="shared" si="64"/>
        <v>35.714285714285715</v>
      </c>
      <c r="L153" s="494">
        <f t="shared" si="65"/>
        <v>9.0909090909090917</v>
      </c>
      <c r="M153" s="494">
        <f t="shared" si="66"/>
        <v>24</v>
      </c>
      <c r="N153" s="487"/>
    </row>
    <row r="154" spans="1:14" ht="12" x14ac:dyDescent="0.2">
      <c r="A154" s="499" t="s">
        <v>564</v>
      </c>
      <c r="B154" s="497">
        <v>25</v>
      </c>
      <c r="C154" s="497">
        <v>9</v>
      </c>
      <c r="D154" s="495">
        <f t="shared" si="69"/>
        <v>34</v>
      </c>
      <c r="E154" s="497">
        <v>4</v>
      </c>
      <c r="F154" s="497">
        <v>0</v>
      </c>
      <c r="G154" s="495">
        <f t="shared" si="70"/>
        <v>4</v>
      </c>
      <c r="H154" s="497">
        <v>2</v>
      </c>
      <c r="I154" s="497">
        <v>0</v>
      </c>
      <c r="J154" s="495">
        <f t="shared" si="71"/>
        <v>2</v>
      </c>
      <c r="K154" s="494">
        <f t="shared" si="64"/>
        <v>8</v>
      </c>
      <c r="L154" s="494">
        <f t="shared" si="65"/>
        <v>0</v>
      </c>
      <c r="M154" s="494">
        <f t="shared" si="66"/>
        <v>5.8823529411764701</v>
      </c>
    </row>
    <row r="155" spans="1:14" ht="12" x14ac:dyDescent="0.2">
      <c r="A155" s="499" t="s">
        <v>588</v>
      </c>
      <c r="B155" s="497">
        <v>16</v>
      </c>
      <c r="C155" s="497">
        <v>25</v>
      </c>
      <c r="D155" s="495">
        <f t="shared" si="69"/>
        <v>41</v>
      </c>
      <c r="E155" s="497">
        <v>13</v>
      </c>
      <c r="F155" s="497">
        <v>16</v>
      </c>
      <c r="G155" s="495">
        <f t="shared" si="70"/>
        <v>29</v>
      </c>
      <c r="H155" s="497">
        <v>9</v>
      </c>
      <c r="I155" s="497">
        <v>4</v>
      </c>
      <c r="J155" s="495">
        <f t="shared" si="71"/>
        <v>13</v>
      </c>
      <c r="K155" s="494">
        <f t="shared" si="64"/>
        <v>56.25</v>
      </c>
      <c r="L155" s="494">
        <f t="shared" si="65"/>
        <v>16</v>
      </c>
      <c r="M155" s="494">
        <f t="shared" si="66"/>
        <v>31.707317073170731</v>
      </c>
    </row>
    <row r="156" spans="1:14" ht="24" x14ac:dyDescent="0.2">
      <c r="A156" s="506" t="s">
        <v>536</v>
      </c>
      <c r="B156" s="497">
        <v>11</v>
      </c>
      <c r="C156" s="497">
        <v>26</v>
      </c>
      <c r="D156" s="495">
        <f t="shared" si="69"/>
        <v>37</v>
      </c>
      <c r="E156" s="497">
        <v>3</v>
      </c>
      <c r="F156" s="497">
        <v>3</v>
      </c>
      <c r="G156" s="495">
        <f t="shared" si="70"/>
        <v>6</v>
      </c>
      <c r="H156" s="497">
        <v>3</v>
      </c>
      <c r="I156" s="497">
        <v>3</v>
      </c>
      <c r="J156" s="495">
        <f t="shared" si="71"/>
        <v>6</v>
      </c>
      <c r="K156" s="494">
        <f t="shared" si="64"/>
        <v>27.27272727272727</v>
      </c>
      <c r="L156" s="494">
        <f t="shared" si="65"/>
        <v>11.538461538461538</v>
      </c>
      <c r="M156" s="494">
        <f t="shared" si="66"/>
        <v>16.216216216216218</v>
      </c>
    </row>
    <row r="157" spans="1:14" ht="12" x14ac:dyDescent="0.2">
      <c r="A157" s="499" t="s">
        <v>539</v>
      </c>
      <c r="B157" s="497">
        <v>11</v>
      </c>
      <c r="C157" s="497">
        <v>25</v>
      </c>
      <c r="D157" s="495">
        <f t="shared" si="69"/>
        <v>36</v>
      </c>
      <c r="E157" s="497">
        <v>3</v>
      </c>
      <c r="F157" s="497">
        <v>1</v>
      </c>
      <c r="G157" s="495">
        <f t="shared" si="70"/>
        <v>4</v>
      </c>
      <c r="H157" s="497">
        <v>3</v>
      </c>
      <c r="I157" s="497">
        <v>1</v>
      </c>
      <c r="J157" s="495">
        <f t="shared" si="71"/>
        <v>4</v>
      </c>
      <c r="K157" s="494">
        <f t="shared" si="64"/>
        <v>27.27272727272727</v>
      </c>
      <c r="L157" s="494">
        <f t="shared" si="65"/>
        <v>4</v>
      </c>
      <c r="M157" s="494">
        <f t="shared" si="66"/>
        <v>11.111111111111111</v>
      </c>
    </row>
    <row r="158" spans="1:14" ht="12" x14ac:dyDescent="0.2">
      <c r="A158" s="499" t="s">
        <v>541</v>
      </c>
      <c r="B158" s="497">
        <v>34</v>
      </c>
      <c r="C158" s="497">
        <v>50</v>
      </c>
      <c r="D158" s="495">
        <f t="shared" si="69"/>
        <v>84</v>
      </c>
      <c r="E158" s="497">
        <v>19</v>
      </c>
      <c r="F158" s="497">
        <v>36</v>
      </c>
      <c r="G158" s="495">
        <f t="shared" si="70"/>
        <v>55</v>
      </c>
      <c r="H158" s="497">
        <v>5</v>
      </c>
      <c r="I158" s="497">
        <v>16</v>
      </c>
      <c r="J158" s="495">
        <f t="shared" si="71"/>
        <v>21</v>
      </c>
      <c r="K158" s="494">
        <f t="shared" si="64"/>
        <v>14.705882352941178</v>
      </c>
      <c r="L158" s="494">
        <f t="shared" si="65"/>
        <v>32</v>
      </c>
      <c r="M158" s="494">
        <f t="shared" si="66"/>
        <v>25</v>
      </c>
    </row>
    <row r="159" spans="1:14" s="488" customFormat="1" ht="12" x14ac:dyDescent="0.2">
      <c r="A159" s="499" t="s">
        <v>508</v>
      </c>
      <c r="B159" s="497">
        <v>16</v>
      </c>
      <c r="C159" s="497">
        <v>15</v>
      </c>
      <c r="D159" s="495">
        <f t="shared" si="69"/>
        <v>31</v>
      </c>
      <c r="E159" s="497">
        <v>7</v>
      </c>
      <c r="F159" s="497">
        <v>3</v>
      </c>
      <c r="G159" s="495">
        <f t="shared" si="70"/>
        <v>10</v>
      </c>
      <c r="H159" s="497">
        <v>3</v>
      </c>
      <c r="I159" s="497">
        <v>1</v>
      </c>
      <c r="J159" s="495">
        <f t="shared" si="71"/>
        <v>4</v>
      </c>
      <c r="K159" s="494">
        <f t="shared" si="64"/>
        <v>18.75</v>
      </c>
      <c r="L159" s="494">
        <f t="shared" si="65"/>
        <v>6.666666666666667</v>
      </c>
      <c r="M159" s="494">
        <f t="shared" si="66"/>
        <v>12.903225806451612</v>
      </c>
      <c r="N159" s="487"/>
    </row>
    <row r="160" spans="1:14" ht="12" x14ac:dyDescent="0.2">
      <c r="A160" s="499" t="s">
        <v>594</v>
      </c>
      <c r="B160" s="497">
        <v>3</v>
      </c>
      <c r="C160" s="497">
        <v>36</v>
      </c>
      <c r="D160" s="495">
        <f t="shared" si="69"/>
        <v>39</v>
      </c>
      <c r="E160" s="497">
        <v>0</v>
      </c>
      <c r="F160" s="497">
        <v>19</v>
      </c>
      <c r="G160" s="495">
        <f t="shared" si="70"/>
        <v>19</v>
      </c>
      <c r="H160" s="497">
        <v>0</v>
      </c>
      <c r="I160" s="497">
        <v>15</v>
      </c>
      <c r="J160" s="495">
        <f t="shared" si="71"/>
        <v>15</v>
      </c>
      <c r="K160" s="494">
        <f t="shared" si="64"/>
        <v>0</v>
      </c>
      <c r="L160" s="494">
        <f t="shared" si="65"/>
        <v>41.666666666666671</v>
      </c>
      <c r="M160" s="494">
        <f t="shared" si="66"/>
        <v>38.461538461538467</v>
      </c>
    </row>
    <row r="161" spans="1:13" ht="12" x14ac:dyDescent="0.2">
      <c r="A161" s="499" t="s">
        <v>548</v>
      </c>
      <c r="B161" s="497">
        <v>9</v>
      </c>
      <c r="C161" s="497">
        <v>38</v>
      </c>
      <c r="D161" s="495">
        <f t="shared" si="69"/>
        <v>47</v>
      </c>
      <c r="E161" s="497">
        <v>5</v>
      </c>
      <c r="F161" s="497">
        <v>31</v>
      </c>
      <c r="G161" s="495">
        <f t="shared" si="70"/>
        <v>36</v>
      </c>
      <c r="H161" s="497">
        <v>5</v>
      </c>
      <c r="I161" s="497">
        <v>24</v>
      </c>
      <c r="J161" s="495">
        <f t="shared" si="71"/>
        <v>29</v>
      </c>
      <c r="K161" s="494">
        <f t="shared" si="64"/>
        <v>55.555555555555557</v>
      </c>
      <c r="L161" s="494">
        <f t="shared" si="65"/>
        <v>63.157894736842103</v>
      </c>
      <c r="M161" s="494">
        <f t="shared" si="66"/>
        <v>61.702127659574465</v>
      </c>
    </row>
    <row r="162" spans="1:13" ht="12" x14ac:dyDescent="0.2">
      <c r="A162" s="499" t="s">
        <v>551</v>
      </c>
      <c r="B162" s="497">
        <v>11</v>
      </c>
      <c r="C162" s="497">
        <v>24</v>
      </c>
      <c r="D162" s="495">
        <f t="shared" si="69"/>
        <v>35</v>
      </c>
      <c r="E162" s="497">
        <v>2</v>
      </c>
      <c r="F162" s="497">
        <v>15</v>
      </c>
      <c r="G162" s="495">
        <f t="shared" si="70"/>
        <v>17</v>
      </c>
      <c r="H162" s="497">
        <v>1</v>
      </c>
      <c r="I162" s="497">
        <v>6</v>
      </c>
      <c r="J162" s="495">
        <f t="shared" si="71"/>
        <v>7</v>
      </c>
      <c r="K162" s="494">
        <f t="shared" si="64"/>
        <v>9.0909090909090917</v>
      </c>
      <c r="L162" s="494">
        <f t="shared" si="65"/>
        <v>25</v>
      </c>
      <c r="M162" s="494">
        <f t="shared" si="66"/>
        <v>20</v>
      </c>
    </row>
    <row r="163" spans="1:13" ht="12" x14ac:dyDescent="0.2">
      <c r="A163" s="499" t="s">
        <v>553</v>
      </c>
      <c r="B163" s="497">
        <v>6</v>
      </c>
      <c r="C163" s="497">
        <v>34</v>
      </c>
      <c r="D163" s="495">
        <f t="shared" si="69"/>
        <v>40</v>
      </c>
      <c r="E163" s="497">
        <v>4</v>
      </c>
      <c r="F163" s="497">
        <v>12</v>
      </c>
      <c r="G163" s="495">
        <f t="shared" si="70"/>
        <v>16</v>
      </c>
      <c r="H163" s="497">
        <v>2</v>
      </c>
      <c r="I163" s="497">
        <v>12</v>
      </c>
      <c r="J163" s="495">
        <f t="shared" si="71"/>
        <v>14</v>
      </c>
      <c r="K163" s="494">
        <f t="shared" si="64"/>
        <v>33.333333333333329</v>
      </c>
      <c r="L163" s="494">
        <f t="shared" si="65"/>
        <v>35.294117647058826</v>
      </c>
      <c r="M163" s="494">
        <f t="shared" si="66"/>
        <v>35</v>
      </c>
    </row>
    <row r="164" spans="1:13" ht="12" x14ac:dyDescent="0.2">
      <c r="A164" s="505" t="s">
        <v>122</v>
      </c>
      <c r="B164" s="504">
        <f t="shared" ref="B164:J164" si="72">SUM(B165)</f>
        <v>125</v>
      </c>
      <c r="C164" s="504">
        <f t="shared" si="72"/>
        <v>162</v>
      </c>
      <c r="D164" s="504">
        <f t="shared" si="72"/>
        <v>287</v>
      </c>
      <c r="E164" s="504">
        <f t="shared" si="72"/>
        <v>33</v>
      </c>
      <c r="F164" s="504">
        <f t="shared" si="72"/>
        <v>70</v>
      </c>
      <c r="G164" s="504">
        <f t="shared" si="72"/>
        <v>103</v>
      </c>
      <c r="H164" s="504">
        <f t="shared" si="72"/>
        <v>3</v>
      </c>
      <c r="I164" s="504">
        <f t="shared" si="72"/>
        <v>17</v>
      </c>
      <c r="J164" s="504">
        <f t="shared" si="72"/>
        <v>20</v>
      </c>
      <c r="K164" s="503">
        <f t="shared" si="64"/>
        <v>2.4</v>
      </c>
      <c r="L164" s="503">
        <f t="shared" si="65"/>
        <v>10.493827160493826</v>
      </c>
      <c r="M164" s="503">
        <f t="shared" si="66"/>
        <v>6.968641114982578</v>
      </c>
    </row>
    <row r="165" spans="1:13" ht="12" x14ac:dyDescent="0.2">
      <c r="A165" s="502" t="s">
        <v>121</v>
      </c>
      <c r="B165" s="501">
        <f t="shared" ref="B165:J165" si="73">SUM(B166:B169)</f>
        <v>125</v>
      </c>
      <c r="C165" s="501">
        <f t="shared" si="73"/>
        <v>162</v>
      </c>
      <c r="D165" s="501">
        <f t="shared" si="73"/>
        <v>287</v>
      </c>
      <c r="E165" s="501">
        <f t="shared" si="73"/>
        <v>33</v>
      </c>
      <c r="F165" s="501">
        <f t="shared" si="73"/>
        <v>70</v>
      </c>
      <c r="G165" s="501">
        <f t="shared" si="73"/>
        <v>103</v>
      </c>
      <c r="H165" s="501">
        <f t="shared" si="73"/>
        <v>3</v>
      </c>
      <c r="I165" s="501">
        <f t="shared" si="73"/>
        <v>17</v>
      </c>
      <c r="J165" s="501">
        <f t="shared" si="73"/>
        <v>20</v>
      </c>
      <c r="K165" s="500">
        <f t="shared" si="64"/>
        <v>2.4</v>
      </c>
      <c r="L165" s="500">
        <f t="shared" si="65"/>
        <v>10.493827160493826</v>
      </c>
      <c r="M165" s="500">
        <f t="shared" si="66"/>
        <v>6.968641114982578</v>
      </c>
    </row>
    <row r="166" spans="1:13" ht="12" x14ac:dyDescent="0.2">
      <c r="A166" s="499" t="s">
        <v>568</v>
      </c>
      <c r="B166" s="497">
        <v>53</v>
      </c>
      <c r="C166" s="497">
        <v>28</v>
      </c>
      <c r="D166" s="495">
        <f>SUM(B166:C166)</f>
        <v>81</v>
      </c>
      <c r="E166" s="497">
        <v>2</v>
      </c>
      <c r="F166" s="497">
        <v>4</v>
      </c>
      <c r="G166" s="495">
        <f>SUM(E166:F166)</f>
        <v>6</v>
      </c>
      <c r="H166" s="497">
        <v>0</v>
      </c>
      <c r="I166" s="497">
        <v>0</v>
      </c>
      <c r="J166" s="495">
        <f>SUM(H166:I166)</f>
        <v>0</v>
      </c>
      <c r="K166" s="494">
        <f t="shared" si="64"/>
        <v>0</v>
      </c>
      <c r="L166" s="494">
        <f t="shared" si="65"/>
        <v>0</v>
      </c>
      <c r="M166" s="494">
        <f t="shared" si="66"/>
        <v>0</v>
      </c>
    </row>
    <row r="167" spans="1:13" ht="12" x14ac:dyDescent="0.2">
      <c r="A167" s="498" t="s">
        <v>600</v>
      </c>
      <c r="B167" s="497">
        <v>35</v>
      </c>
      <c r="C167" s="497">
        <v>12</v>
      </c>
      <c r="D167" s="495">
        <f>SUM(B167:C167)</f>
        <v>47</v>
      </c>
      <c r="E167" s="497">
        <v>17</v>
      </c>
      <c r="F167" s="497">
        <v>5</v>
      </c>
      <c r="G167" s="495">
        <f>SUM(E167:F167)</f>
        <v>22</v>
      </c>
      <c r="H167" s="497">
        <v>3</v>
      </c>
      <c r="I167" s="497">
        <v>0</v>
      </c>
      <c r="J167" s="495">
        <f>SUM(H167:I167)</f>
        <v>3</v>
      </c>
      <c r="K167" s="494">
        <f t="shared" si="64"/>
        <v>8.5714285714285712</v>
      </c>
      <c r="L167" s="494">
        <f t="shared" si="65"/>
        <v>0</v>
      </c>
      <c r="M167" s="494">
        <f t="shared" si="66"/>
        <v>6.3829787234042552</v>
      </c>
    </row>
    <row r="168" spans="1:13" ht="12" x14ac:dyDescent="0.2">
      <c r="A168" s="498" t="s">
        <v>537</v>
      </c>
      <c r="B168" s="497">
        <v>34</v>
      </c>
      <c r="C168" s="497">
        <v>94</v>
      </c>
      <c r="D168" s="495">
        <f>SUM(B168:C168)</f>
        <v>128</v>
      </c>
      <c r="E168" s="497">
        <v>12</v>
      </c>
      <c r="F168" s="497">
        <v>39</v>
      </c>
      <c r="G168" s="495">
        <f>SUM(E168:F168)</f>
        <v>51</v>
      </c>
      <c r="H168" s="497">
        <v>0</v>
      </c>
      <c r="I168" s="497">
        <v>2</v>
      </c>
      <c r="J168" s="495">
        <f>SUM(H168:I168)</f>
        <v>2</v>
      </c>
      <c r="K168" s="494">
        <f t="shared" si="64"/>
        <v>0</v>
      </c>
      <c r="L168" s="494">
        <f t="shared" si="65"/>
        <v>2.1276595744680851</v>
      </c>
      <c r="M168" s="494">
        <f t="shared" si="66"/>
        <v>1.5625</v>
      </c>
    </row>
    <row r="169" spans="1:13" ht="12" x14ac:dyDescent="0.2">
      <c r="A169" s="498" t="s">
        <v>544</v>
      </c>
      <c r="B169" s="497">
        <v>3</v>
      </c>
      <c r="C169" s="497">
        <v>28</v>
      </c>
      <c r="D169" s="495">
        <f>SUM(B169:C169)</f>
        <v>31</v>
      </c>
      <c r="E169" s="496">
        <v>2</v>
      </c>
      <c r="F169" s="496">
        <v>22</v>
      </c>
      <c r="G169" s="495">
        <f>SUM(E169:F169)</f>
        <v>24</v>
      </c>
      <c r="H169" s="496">
        <v>0</v>
      </c>
      <c r="I169" s="496">
        <v>15</v>
      </c>
      <c r="J169" s="495">
        <f>SUM(H169:I169)</f>
        <v>15</v>
      </c>
      <c r="K169" s="494">
        <f t="shared" si="64"/>
        <v>0</v>
      </c>
      <c r="L169" s="494">
        <f t="shared" si="65"/>
        <v>53.571428571428569</v>
      </c>
      <c r="M169" s="494">
        <f t="shared" si="66"/>
        <v>48.387096774193552</v>
      </c>
    </row>
    <row r="170" spans="1:13" ht="12" x14ac:dyDescent="0.2">
      <c r="A170" s="121" t="s">
        <v>380</v>
      </c>
      <c r="B170" s="493">
        <f t="shared" ref="B170:J170" si="74">+B83+B5+B164</f>
        <v>3416</v>
      </c>
      <c r="C170" s="493">
        <f t="shared" si="74"/>
        <v>4640</v>
      </c>
      <c r="D170" s="493">
        <f t="shared" si="74"/>
        <v>8056</v>
      </c>
      <c r="E170" s="493">
        <f t="shared" si="74"/>
        <v>1492</v>
      </c>
      <c r="F170" s="493">
        <f t="shared" si="74"/>
        <v>2778</v>
      </c>
      <c r="G170" s="493">
        <f t="shared" si="74"/>
        <v>4270</v>
      </c>
      <c r="H170" s="493">
        <f t="shared" si="74"/>
        <v>577</v>
      </c>
      <c r="I170" s="493">
        <f t="shared" si="74"/>
        <v>1158</v>
      </c>
      <c r="J170" s="493">
        <f t="shared" si="74"/>
        <v>1735</v>
      </c>
      <c r="K170" s="697">
        <f t="shared" ref="K170" si="75">IF(H170=0,0,(H170/B170)*100)</f>
        <v>16.891100702576111</v>
      </c>
      <c r="L170" s="697">
        <f t="shared" ref="L170" si="76">IF(I170=0,0,(I170/C170)*100)</f>
        <v>24.956896551724139</v>
      </c>
      <c r="M170" s="698">
        <f t="shared" ref="M170" si="77">IF(J170=0,0,(J170/D170)*100)</f>
        <v>21.536742800397217</v>
      </c>
    </row>
    <row r="171" spans="1:13" ht="12" x14ac:dyDescent="0.2"/>
    <row r="172" spans="1:13" ht="12.75" customHeight="1" x14ac:dyDescent="0.2">
      <c r="A172" s="492" t="s">
        <v>684</v>
      </c>
    </row>
    <row r="173" spans="1:13" ht="47.25" customHeight="1" x14ac:dyDescent="0.2">
      <c r="A173" s="491"/>
    </row>
    <row r="174" spans="1:13" ht="12.75" customHeight="1" x14ac:dyDescent="0.2">
      <c r="A174" s="491"/>
    </row>
    <row r="175" spans="1:13" ht="12.75" customHeight="1" x14ac:dyDescent="0.2">
      <c r="A175" s="490" t="s">
        <v>681</v>
      </c>
      <c r="B175" s="490"/>
      <c r="C175" s="490"/>
      <c r="D175" s="490"/>
      <c r="E175" s="490"/>
      <c r="F175" s="490"/>
      <c r="G175" s="490"/>
      <c r="H175" s="490"/>
      <c r="I175" s="490"/>
      <c r="J175" s="490"/>
      <c r="K175" s="490"/>
      <c r="L175" s="490"/>
      <c r="M175" s="490"/>
    </row>
    <row r="178" spans="1:13" ht="12.75" customHeight="1" x14ac:dyDescent="0.2">
      <c r="K178" s="489"/>
      <c r="L178" s="489"/>
      <c r="M178" s="489"/>
    </row>
    <row r="180" spans="1:13" ht="12.75" customHeight="1" x14ac:dyDescent="0.2">
      <c r="B180" s="489"/>
      <c r="C180" s="489"/>
      <c r="D180" s="489"/>
      <c r="E180" s="489"/>
      <c r="F180" s="489"/>
      <c r="G180" s="489"/>
      <c r="H180" s="489"/>
      <c r="I180" s="489"/>
      <c r="J180" s="489"/>
      <c r="K180" s="489"/>
      <c r="L180" s="489"/>
      <c r="M180" s="489"/>
    </row>
    <row r="182" spans="1:13" ht="12.75" customHeight="1" x14ac:dyDescent="0.2">
      <c r="B182" s="489"/>
      <c r="C182" s="489"/>
      <c r="D182" s="489"/>
      <c r="E182" s="489"/>
      <c r="F182" s="489"/>
      <c r="G182" s="489"/>
      <c r="H182" s="489"/>
      <c r="I182" s="489"/>
      <c r="J182" s="489"/>
    </row>
    <row r="186" spans="1:13" ht="12.75" customHeight="1" x14ac:dyDescent="0.2">
      <c r="A186" s="488"/>
      <c r="B186" s="488"/>
      <c r="C186" s="488"/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</row>
  </sheetData>
  <mergeCells count="6">
    <mergeCell ref="B3:D3"/>
    <mergeCell ref="E3:G3"/>
    <mergeCell ref="H3:J3"/>
    <mergeCell ref="K3:M3"/>
    <mergeCell ref="A3:A4"/>
    <mergeCell ref="A1:M1"/>
  </mergeCells>
  <printOptions horizontalCentered="1" verticalCentered="1"/>
  <pageMargins left="0.39370078740157483" right="0.39370078740157483" top="0.39370078740157483" bottom="0.19685039370078741" header="0" footer="0"/>
  <pageSetup scale="91" fitToHeight="9" orientation="portrait" r:id="rId1"/>
  <headerFooter alignWithMargins="0"/>
  <rowBreaks count="2" manualBreakCount="2">
    <brk id="68" max="12" man="1"/>
    <brk id="12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35</vt:i4>
      </vt:variant>
    </vt:vector>
  </HeadingPairs>
  <TitlesOfParts>
    <vt:vector size="54" baseType="lpstr">
      <vt:lpstr>3 cal </vt:lpstr>
      <vt:lpstr>4 PE acreditado f</vt:lpstr>
      <vt:lpstr>5 pos</vt:lpstr>
      <vt:lpstr>7 poscal</vt:lpstr>
      <vt:lpstr>8 intra</vt:lpstr>
      <vt:lpstr>21 Pri Ing por Fac</vt:lpstr>
      <vt:lpstr>22 Mat to Fac y Car</vt:lpstr>
      <vt:lpstr>26 Ind titulacion (2)</vt:lpstr>
      <vt:lpstr>27 titulacion por cohorte</vt:lpstr>
      <vt:lpstr>28 Eficiencia Tec y Licenc UAEM</vt:lpstr>
      <vt:lpstr>30 Indice Desercion</vt:lpstr>
      <vt:lpstr>32 matricula posgrado pe</vt:lpstr>
      <vt:lpstr>33 Mat posgrado EA</vt:lpstr>
      <vt:lpstr>34 EA cal</vt:lpstr>
      <vt:lpstr>35 Egresa-Graduados posg</vt:lpstr>
      <vt:lpstr>49 tut</vt:lpstr>
      <vt:lpstr>51 Bib</vt:lpstr>
      <vt:lpstr>52 aceele </vt:lpstr>
      <vt:lpstr>53 inf</vt:lpstr>
      <vt:lpstr>'21 Pri Ing por Fac'!Área_de_impresión</vt:lpstr>
      <vt:lpstr>'22 Mat to Fac y Car'!Área_de_impresión</vt:lpstr>
      <vt:lpstr>'26 Ind titulacion (2)'!Área_de_impresión</vt:lpstr>
      <vt:lpstr>'27 titulacion por cohorte'!Área_de_impresión</vt:lpstr>
      <vt:lpstr>'28 Eficiencia Tec y Licenc UAEM'!Área_de_impresión</vt:lpstr>
      <vt:lpstr>'3 cal '!Área_de_impresión</vt:lpstr>
      <vt:lpstr>'30 Indice Desercion'!Área_de_impresión</vt:lpstr>
      <vt:lpstr>'32 matricula posgrado pe'!Área_de_impresión</vt:lpstr>
      <vt:lpstr>'33 Mat posgrado EA'!Área_de_impresión</vt:lpstr>
      <vt:lpstr>'34 EA cal'!Área_de_impresión</vt:lpstr>
      <vt:lpstr>'35 Egresa-Graduados posg'!Área_de_impresión</vt:lpstr>
      <vt:lpstr>'4 PE acreditado f'!Área_de_impresión</vt:lpstr>
      <vt:lpstr>'49 tut'!Área_de_impresión</vt:lpstr>
      <vt:lpstr>'5 pos'!Área_de_impresión</vt:lpstr>
      <vt:lpstr>'51 Bib'!Área_de_impresión</vt:lpstr>
      <vt:lpstr>'52 aceele '!Área_de_impresión</vt:lpstr>
      <vt:lpstr>'53 inf'!Área_de_impresión</vt:lpstr>
      <vt:lpstr>'7 poscal'!Área_de_impresión</vt:lpstr>
      <vt:lpstr>'8 intra'!Área_de_impresión</vt:lpstr>
      <vt:lpstr>'21 Pri Ing por Fac'!Títulos_a_imprimir</vt:lpstr>
      <vt:lpstr>'22 Mat to Fac y Car'!Títulos_a_imprimir</vt:lpstr>
      <vt:lpstr>'26 Ind titulacion (2)'!Títulos_a_imprimir</vt:lpstr>
      <vt:lpstr>'27 titulacion por cohorte'!Títulos_a_imprimir</vt:lpstr>
      <vt:lpstr>'28 Eficiencia Tec y Licenc UAEM'!Títulos_a_imprimir</vt:lpstr>
      <vt:lpstr>'3 cal '!Títulos_a_imprimir</vt:lpstr>
      <vt:lpstr>'30 Indice Desercion'!Títulos_a_imprimir</vt:lpstr>
      <vt:lpstr>'32 matricula posgrado pe'!Títulos_a_imprimir</vt:lpstr>
      <vt:lpstr>'35 Egresa-Graduados posg'!Títulos_a_imprimir</vt:lpstr>
      <vt:lpstr>'49 tut'!Títulos_a_imprimir</vt:lpstr>
      <vt:lpstr>'5 pos'!Títulos_a_imprimir</vt:lpstr>
      <vt:lpstr>'51 Bib'!Títulos_a_imprimir</vt:lpstr>
      <vt:lpstr>'52 aceele '!Títulos_a_imprimir</vt:lpstr>
      <vt:lpstr>'53 inf'!Títulos_a_imprimir</vt:lpstr>
      <vt:lpstr>'7 poscal'!Títulos_a_imprimir</vt:lpstr>
      <vt:lpstr>'8 intra'!Títulos_a_imprimir</vt:lpstr>
    </vt:vector>
  </TitlesOfParts>
  <Company>UAEM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Barbara</cp:lastModifiedBy>
  <cp:lastPrinted>2014-02-10T15:19:26Z</cp:lastPrinted>
  <dcterms:created xsi:type="dcterms:W3CDTF">2005-02-17T09:13:59Z</dcterms:created>
  <dcterms:modified xsi:type="dcterms:W3CDTF">2014-02-17T17:11:35Z</dcterms:modified>
</cp:coreProperties>
</file>